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firstSheet="2" activeTab="2"/>
  </bookViews>
  <sheets>
    <sheet name="WS" sheetId="1" r:id="rId1"/>
    <sheet name="LF" sheetId="2" r:id="rId2"/>
    <sheet name="Folha1" sheetId="3" r:id="rId3"/>
    <sheet name="Nuc" sheetId="4" r:id="rId4"/>
    <sheet name="FNG" sheetId="5" r:id="rId5"/>
    <sheet name="VP" sheetId="6" r:id="rId6"/>
    <sheet name="TAB" sheetId="7" r:id="rId7"/>
    <sheet name="WKg" sheetId="8" r:id="rId8"/>
    <sheet name="TAL" sheetId="9" r:id="rId9"/>
    <sheet name="WW" sheetId="10" r:id="rId10"/>
    <sheet name="WWT" sheetId="11" r:id="rId11"/>
    <sheet name="RW" sheetId="12" r:id="rId12"/>
    <sheet name="FAB" sheetId="13" r:id="rId13"/>
  </sheets>
  <definedNames>
    <definedName name="a">'Nuc'!#REF!</definedName>
    <definedName name="_xlnm.Print_Area" localSheetId="11">'RW'!$A$1:$M$27</definedName>
    <definedName name="arl">'Nuc'!#REF!</definedName>
    <definedName name="b">'Nuc'!#REF!</definedName>
    <definedName name="bre">'Nuc'!#REF!</definedName>
    <definedName name="brl">'Nuc'!#REF!</definedName>
    <definedName name="crl">'Nuc'!#REF!</definedName>
    <definedName name="n">'Nuc'!#REF!</definedName>
    <definedName name="va">'Nuc'!#REF!</definedName>
    <definedName name="vb">'Nuc'!#REF!</definedName>
    <definedName name="vc">'Nuc'!#REF!</definedName>
  </definedNames>
  <calcPr fullCalcOnLoad="1"/>
</workbook>
</file>

<file path=xl/sharedStrings.xml><?xml version="1.0" encoding="utf-8"?>
<sst xmlns="http://schemas.openxmlformats.org/spreadsheetml/2006/main" count="152" uniqueCount="95">
  <si>
    <t>Vo cm3</t>
  </si>
  <si>
    <t>Esp/V</t>
  </si>
  <si>
    <t>De cm</t>
  </si>
  <si>
    <t>Di cm</t>
  </si>
  <si>
    <t>h cm</t>
  </si>
  <si>
    <t>Lm cm</t>
  </si>
  <si>
    <t>W/cm3</t>
  </si>
  <si>
    <t>Pesp cm</t>
  </si>
  <si>
    <t>Esp230</t>
  </si>
  <si>
    <t>Ltt fio</t>
  </si>
  <si>
    <t>TABELA DO FABRICANTE DE NUCLEOS</t>
  </si>
  <si>
    <t>VA</t>
  </si>
  <si>
    <t>Pcu W</t>
  </si>
  <si>
    <t>Pn W</t>
  </si>
  <si>
    <t>D cm</t>
  </si>
  <si>
    <t>H cm</t>
  </si>
  <si>
    <t>Kg</t>
  </si>
  <si>
    <t>TALEMA</t>
  </si>
  <si>
    <t>Ptt  W</t>
  </si>
  <si>
    <t>Rendimento</t>
  </si>
  <si>
    <t>S cm2</t>
  </si>
  <si>
    <t xml:space="preserve">     W</t>
  </si>
  <si>
    <t>Exemplos de novos modelos a fabricar</t>
  </si>
  <si>
    <t>TABTRONICS INC 25ºC</t>
  </si>
  <si>
    <t>TOROID CORPORATION OF MARYLAND 20ºC</t>
  </si>
  <si>
    <t>Esp230(s)</t>
  </si>
  <si>
    <t>Pch Kg</t>
  </si>
  <si>
    <t xml:space="preserve">   Kg ch</t>
  </si>
  <si>
    <t>comp. Fio</t>
  </si>
  <si>
    <t xml:space="preserve">pot util </t>
  </si>
  <si>
    <t xml:space="preserve">    W</t>
  </si>
  <si>
    <t>perd pri</t>
  </si>
  <si>
    <t>P&lt;750 W</t>
  </si>
  <si>
    <t>P&gt;750 W</t>
  </si>
  <si>
    <t>diam. Fio</t>
  </si>
  <si>
    <t xml:space="preserve">      cm</t>
  </si>
  <si>
    <t xml:space="preserve"> 95%*RENDIMENTO 1/2 PERDAS no PRI</t>
  </si>
  <si>
    <t>100%*RENDIMENTO 1/2  PERDAS PRI</t>
  </si>
  <si>
    <r>
      <t xml:space="preserve">   P</t>
    </r>
    <r>
      <rPr>
        <sz val="8"/>
        <rFont val="Arial"/>
        <family val="2"/>
      </rPr>
      <t>1</t>
    </r>
  </si>
  <si>
    <t xml:space="preserve">De </t>
  </si>
  <si>
    <t>Di</t>
  </si>
  <si>
    <t>H</t>
  </si>
  <si>
    <t>[cm]</t>
  </si>
  <si>
    <t>[W]</t>
  </si>
  <si>
    <t>(fi=50Hz)</t>
  </si>
  <si>
    <t>n1=N1/ P1</t>
  </si>
  <si>
    <t>[1/V]</t>
  </si>
  <si>
    <t>(RMS)</t>
  </si>
  <si>
    <t>P1</t>
  </si>
  <si>
    <t>Pmin</t>
  </si>
  <si>
    <t>W</t>
  </si>
  <si>
    <t>De</t>
  </si>
  <si>
    <t>cm</t>
  </si>
  <si>
    <t xml:space="preserve">H </t>
  </si>
  <si>
    <t xml:space="preserve"> cm</t>
  </si>
  <si>
    <t>So</t>
  </si>
  <si>
    <t xml:space="preserve"> cm2</t>
  </si>
  <si>
    <t>Vo</t>
  </si>
  <si>
    <t>cm3</t>
  </si>
  <si>
    <t>pe1</t>
  </si>
  <si>
    <t>N1</t>
  </si>
  <si>
    <t>Fe</t>
  </si>
  <si>
    <t>L1</t>
  </si>
  <si>
    <t>Pcu1</t>
  </si>
  <si>
    <t>d1</t>
  </si>
  <si>
    <t>mm</t>
  </si>
  <si>
    <t>Pfe</t>
  </si>
  <si>
    <t>Cu1</t>
  </si>
  <si>
    <t>Cm</t>
  </si>
  <si>
    <t>Cfe</t>
  </si>
  <si>
    <t>Ccu1</t>
  </si>
  <si>
    <t>rendi.</t>
  </si>
  <si>
    <t xml:space="preserve">             novas medidas </t>
  </si>
  <si>
    <t>Esp.</t>
  </si>
  <si>
    <t>P2</t>
  </si>
  <si>
    <t>V2</t>
  </si>
  <si>
    <t>V</t>
  </si>
  <si>
    <t>A</t>
  </si>
  <si>
    <t>I2</t>
  </si>
  <si>
    <t>N2</t>
  </si>
  <si>
    <t>L2</t>
  </si>
  <si>
    <t>Client</t>
  </si>
  <si>
    <t>d2</t>
  </si>
  <si>
    <t>Cu2</t>
  </si>
  <si>
    <t>Cmr</t>
  </si>
  <si>
    <t>cm2</t>
  </si>
  <si>
    <t xml:space="preserve">Vo </t>
  </si>
  <si>
    <t>1/V</t>
  </si>
  <si>
    <r>
      <t>N</t>
    </r>
    <r>
      <rPr>
        <sz val="8"/>
        <rFont val="Arial"/>
        <family val="2"/>
      </rPr>
      <t>1</t>
    </r>
  </si>
  <si>
    <r>
      <t>n</t>
    </r>
    <r>
      <rPr>
        <sz val="8"/>
        <rFont val="Arial"/>
        <family val="2"/>
      </rPr>
      <t>1</t>
    </r>
  </si>
  <si>
    <t>(1)</t>
  </si>
  <si>
    <t>(2)</t>
  </si>
  <si>
    <t>(6)</t>
  </si>
  <si>
    <t>Relação nº</t>
  </si>
  <si>
    <t>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</si>
</sst>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</numFmts>
  <fonts count="49">
    <font>
      <sz val="10"/>
      <name val="Arial"/>
      <family val="0"/>
    </font>
    <font>
      <sz val="10.75"/>
      <name val="Arial"/>
      <family val="2"/>
    </font>
    <font>
      <sz val="22"/>
      <name val="Arial"/>
      <family val="0"/>
    </font>
    <font>
      <sz val="19.5"/>
      <name val="Arial"/>
      <family val="0"/>
    </font>
    <font>
      <b/>
      <sz val="12"/>
      <name val="Arial"/>
      <family val="2"/>
    </font>
    <font>
      <sz val="15"/>
      <name val="Arial"/>
      <family val="2"/>
    </font>
    <font>
      <vertAlign val="superscript"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.75"/>
      <name val="Arial"/>
      <family val="2"/>
    </font>
    <font>
      <b/>
      <sz val="15.25"/>
      <name val="Arial"/>
      <family val="2"/>
    </font>
    <font>
      <sz val="14.25"/>
      <name val="Arial"/>
      <family val="2"/>
    </font>
    <font>
      <sz val="19"/>
      <name val="Arial"/>
      <family val="0"/>
    </font>
    <font>
      <b/>
      <sz val="11.75"/>
      <name val="Arial"/>
      <family val="2"/>
    </font>
    <font>
      <sz val="21.25"/>
      <name val="Arial"/>
      <family val="0"/>
    </font>
    <font>
      <sz val="8.25"/>
      <name val="Arial"/>
      <family val="2"/>
    </font>
    <font>
      <sz val="9.25"/>
      <name val="Arial"/>
      <family val="2"/>
    </font>
    <font>
      <sz val="9"/>
      <name val="Arial"/>
      <family val="2"/>
    </font>
    <font>
      <b/>
      <sz val="14.5"/>
      <name val="Arial"/>
      <family val="2"/>
    </font>
    <font>
      <sz val="20.25"/>
      <name val="Arial"/>
      <family val="0"/>
    </font>
    <font>
      <sz val="19.2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8.75"/>
      <name val="Arial"/>
      <family val="0"/>
    </font>
    <font>
      <sz val="14"/>
      <name val="Arial"/>
      <family val="2"/>
    </font>
    <font>
      <b/>
      <sz val="15.5"/>
      <name val="Arial"/>
      <family val="2"/>
    </font>
    <font>
      <sz val="17.25"/>
      <name val="Arial"/>
      <family val="2"/>
    </font>
    <font>
      <vertAlign val="superscript"/>
      <sz val="17.25"/>
      <name val="Arial"/>
      <family val="2"/>
    </font>
    <font>
      <sz val="20.5"/>
      <name val="Arial"/>
      <family val="2"/>
    </font>
    <font>
      <vertAlign val="superscript"/>
      <sz val="20.5"/>
      <name val="Arial"/>
      <family val="2"/>
    </font>
    <font>
      <sz val="20"/>
      <name val="Arial"/>
      <family val="2"/>
    </font>
    <font>
      <vertAlign val="superscript"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5.25"/>
      <name val="Arial"/>
      <family val="2"/>
    </font>
    <font>
      <sz val="25"/>
      <name val="Arial"/>
      <family val="2"/>
    </font>
    <font>
      <vertAlign val="superscript"/>
      <sz val="25"/>
      <name val="Arial"/>
      <family val="2"/>
    </font>
    <font>
      <sz val="11.75"/>
      <name val="Arial"/>
      <family val="2"/>
    </font>
    <font>
      <sz val="8.5"/>
      <name val="Arial"/>
      <family val="2"/>
    </font>
    <font>
      <sz val="14.5"/>
      <name val="Arial"/>
      <family val="2"/>
    </font>
    <font>
      <vertAlign val="superscript"/>
      <sz val="14.5"/>
      <name val="Arial"/>
      <family val="2"/>
    </font>
    <font>
      <vertAlign val="superscript"/>
      <sz val="15.25"/>
      <name val="Arial"/>
      <family val="2"/>
    </font>
    <font>
      <b/>
      <sz val="8.25"/>
      <name val="Arial"/>
      <family val="2"/>
    </font>
    <font>
      <sz val="18.5"/>
      <name val="Arial"/>
      <family val="0"/>
    </font>
    <font>
      <sz val="16"/>
      <name val="Arial"/>
      <family val="0"/>
    </font>
    <font>
      <b/>
      <sz val="10.5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0" fillId="0" borderId="0" xfId="15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POTENCIA/SECÇÃO (fab. de nucleos)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5875"/>
          <c:w val="0.96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Nuc!$A$2:$A$16</c:f>
              <c:numCache>
                <c:ptCount val="15"/>
                <c:pt idx="0">
                  <c:v>100</c:v>
                </c:pt>
                <c:pt idx="1">
                  <c:v>120</c:v>
                </c:pt>
                <c:pt idx="2">
                  <c:v>180</c:v>
                </c:pt>
                <c:pt idx="3">
                  <c:v>220</c:v>
                </c:pt>
                <c:pt idx="4">
                  <c:v>260</c:v>
                </c:pt>
                <c:pt idx="5">
                  <c:v>300</c:v>
                </c:pt>
                <c:pt idx="6">
                  <c:v>340</c:v>
                </c:pt>
                <c:pt idx="7">
                  <c:v>380</c:v>
                </c:pt>
                <c:pt idx="8">
                  <c:v>500</c:v>
                </c:pt>
                <c:pt idx="9">
                  <c:v>630</c:v>
                </c:pt>
                <c:pt idx="10">
                  <c:v>750</c:v>
                </c:pt>
                <c:pt idx="11">
                  <c:v>850</c:v>
                </c:pt>
                <c:pt idx="12">
                  <c:v>1100</c:v>
                </c:pt>
                <c:pt idx="13">
                  <c:v>1500</c:v>
                </c:pt>
                <c:pt idx="14">
                  <c:v>1600</c:v>
                </c:pt>
              </c:numCache>
            </c:numRef>
          </c:xVal>
          <c:yVal>
            <c:numRef>
              <c:f>Nuc!$F$2:$F$16</c:f>
              <c:numCache>
                <c:ptCount val="15"/>
                <c:pt idx="0">
                  <c:v>3.75</c:v>
                </c:pt>
                <c:pt idx="1">
                  <c:v>4.800000000000001</c:v>
                </c:pt>
                <c:pt idx="2">
                  <c:v>6</c:v>
                </c:pt>
                <c:pt idx="3">
                  <c:v>8</c:v>
                </c:pt>
                <c:pt idx="4">
                  <c:v>6.4</c:v>
                </c:pt>
                <c:pt idx="5">
                  <c:v>10</c:v>
                </c:pt>
                <c:pt idx="6">
                  <c:v>8</c:v>
                </c:pt>
                <c:pt idx="7">
                  <c:v>9.600000000000001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16.25</c:v>
                </c:pt>
                <c:pt idx="12">
                  <c:v>19.5</c:v>
                </c:pt>
                <c:pt idx="13">
                  <c:v>24.5</c:v>
                </c:pt>
                <c:pt idx="14">
                  <c:v>28</c:v>
                </c:pt>
              </c:numCache>
            </c:numRef>
          </c:yVal>
          <c:smooth val="0"/>
        </c:ser>
        <c:axId val="17584714"/>
        <c:axId val="24044699"/>
      </c:scatterChart>
      <c:valAx>
        <c:axId val="1758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POTENCIA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4699"/>
        <c:crosses val="autoZero"/>
        <c:crossBetween val="midCat"/>
        <c:dispUnits/>
      </c:valAx>
      <c:valAx>
        <c:axId val="24044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SECÇÃO cm2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4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73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TABTRONICS</a:t>
            </a:r>
          </a:p>
        </c:rich>
      </c:tx>
      <c:layout>
        <c:manualLayout>
          <c:xMode val="factor"/>
          <c:yMode val="factor"/>
          <c:x val="0.00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2825"/>
          <c:w val="0.97"/>
          <c:h val="0.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FAB!$I$3:$I$16</c:f>
              <c:numCache>
                <c:ptCount val="14"/>
                <c:pt idx="0">
                  <c:v>80</c:v>
                </c:pt>
                <c:pt idx="1">
                  <c:v>120</c:v>
                </c:pt>
                <c:pt idx="2">
                  <c:v>160</c:v>
                </c:pt>
                <c:pt idx="3">
                  <c:v>225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625</c:v>
                </c:pt>
                <c:pt idx="8">
                  <c:v>800</c:v>
                </c:pt>
                <c:pt idx="9">
                  <c:v>990</c:v>
                </c:pt>
                <c:pt idx="10">
                  <c:v>1100</c:v>
                </c:pt>
                <c:pt idx="11">
                  <c:v>1300</c:v>
                </c:pt>
                <c:pt idx="12">
                  <c:v>1600</c:v>
                </c:pt>
                <c:pt idx="13">
                  <c:v>1900</c:v>
                </c:pt>
              </c:numCache>
            </c:numRef>
          </c:xVal>
          <c:yVal>
            <c:numRef>
              <c:f>FAB!$J$3:$J$16</c:f>
              <c:numCache>
                <c:ptCount val="14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1.4</c:v>
                </c:pt>
                <c:pt idx="4">
                  <c:v>1.7</c:v>
                </c:pt>
                <c:pt idx="5">
                  <c:v>2</c:v>
                </c:pt>
                <c:pt idx="6">
                  <c:v>2.4</c:v>
                </c:pt>
                <c:pt idx="7">
                  <c:v>3.1</c:v>
                </c:pt>
                <c:pt idx="8">
                  <c:v>3.8</c:v>
                </c:pt>
                <c:pt idx="9">
                  <c:v>4.7</c:v>
                </c:pt>
                <c:pt idx="10">
                  <c:v>6.5</c:v>
                </c:pt>
                <c:pt idx="11">
                  <c:v>5.7</c:v>
                </c:pt>
                <c:pt idx="12">
                  <c:v>7.1</c:v>
                </c:pt>
                <c:pt idx="13">
                  <c:v>8.5</c:v>
                </c:pt>
              </c:numCache>
            </c:numRef>
          </c:yVal>
          <c:smooth val="0"/>
        </c:ser>
        <c:axId val="34644804"/>
        <c:axId val="43367781"/>
      </c:scatterChart>
      <c:valAx>
        <c:axId val="3464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POTENCIA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7781"/>
        <c:crosses val="autoZero"/>
        <c:crossBetween val="midCat"/>
        <c:dispUnits/>
      </c:valAx>
      <c:valAx>
        <c:axId val="4336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PERDAS MAGNETICAS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44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6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RENDIMENTO-POTENCIA</a:t>
            </a:r>
          </a:p>
        </c:rich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575"/>
          <c:w val="0.9377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RW!$B$6:$B$10</c:f>
              <c:numCache>
                <c:ptCount val="5"/>
                <c:pt idx="0">
                  <c:v>800</c:v>
                </c:pt>
                <c:pt idx="1">
                  <c:v>1600</c:v>
                </c:pt>
                <c:pt idx="2">
                  <c:v>3200</c:v>
                </c:pt>
                <c:pt idx="3">
                  <c:v>4400</c:v>
                </c:pt>
                <c:pt idx="4">
                  <c:v>5000</c:v>
                </c:pt>
              </c:numCache>
            </c:numRef>
          </c:xVal>
          <c:yVal>
            <c:numRef>
              <c:f>RW!$A$6:$A$10</c:f>
              <c:numCache>
                <c:ptCount val="5"/>
                <c:pt idx="0">
                  <c:v>0.954</c:v>
                </c:pt>
                <c:pt idx="1">
                  <c:v>0.9656</c:v>
                </c:pt>
                <c:pt idx="2">
                  <c:v>0.9741</c:v>
                </c:pt>
                <c:pt idx="3">
                  <c:v>0.9772</c:v>
                </c:pt>
                <c:pt idx="4">
                  <c:v>0.9788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RW!$B$2:$B$6</c:f>
              <c:numCache>
                <c:ptCount val="5"/>
                <c:pt idx="0">
                  <c:v>80</c:v>
                </c:pt>
                <c:pt idx="1">
                  <c:v>120</c:v>
                </c:pt>
                <c:pt idx="2">
                  <c:v>300</c:v>
                </c:pt>
                <c:pt idx="3">
                  <c:v>625</c:v>
                </c:pt>
                <c:pt idx="4">
                  <c:v>800</c:v>
                </c:pt>
              </c:numCache>
            </c:numRef>
          </c:xVal>
          <c:yVal>
            <c:numRef>
              <c:f>RW!$A$2:$A$6</c:f>
              <c:numCache>
                <c:ptCount val="5"/>
                <c:pt idx="0">
                  <c:v>0.8738</c:v>
                </c:pt>
                <c:pt idx="1">
                  <c:v>0.8963</c:v>
                </c:pt>
                <c:pt idx="2">
                  <c:v>0.93</c:v>
                </c:pt>
                <c:pt idx="3">
                  <c:v>0.9458</c:v>
                </c:pt>
                <c:pt idx="4">
                  <c:v>0.954</c:v>
                </c:pt>
              </c:numCache>
            </c:numRef>
          </c:yVal>
          <c:smooth val="0"/>
        </c:ser>
        <c:axId val="54765710"/>
        <c:axId val="23129343"/>
      </c:scatterChart>
      <c:valAx>
        <c:axId val="54765710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Arial"/>
                    <a:ea typeface="Arial"/>
                    <a:cs typeface="Arial"/>
                  </a:rPr>
                  <a:t>POTENCIA, P</a:t>
                </a: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450" b="0" i="0" u="none" baseline="0">
                    <a:latin typeface="Arial"/>
                    <a:ea typeface="Arial"/>
                    <a:cs typeface="Arial"/>
                  </a:rPr>
                  <a:t> [W]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129343"/>
        <c:crosses val="autoZero"/>
        <c:crossBetween val="midCat"/>
        <c:dispUnits/>
        <c:majorUnit val="250"/>
        <c:minorUnit val="250"/>
      </c:valAx>
      <c:valAx>
        <c:axId val="23129343"/>
        <c:scaling>
          <c:orientation val="minMax"/>
          <c:min val="0.8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Arial"/>
                    <a:ea typeface="Arial"/>
                    <a:cs typeface="Arial"/>
                  </a:rPr>
                  <a:t>RENDIMENTO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76571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075700"/>
        <c:axId val="1463573"/>
      </c:barChart>
      <c:catAx>
        <c:axId val="15075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3573"/>
        <c:crosses val="autoZero"/>
        <c:auto val="1"/>
        <c:lblOffset val="100"/>
        <c:noMultiLvlLbl val="0"/>
      </c:catAx>
      <c:valAx>
        <c:axId val="1463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75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1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ESPIRAS</a:t>
            </a:r>
          </a:p>
        </c:rich>
      </c:tx>
      <c:layout>
        <c:manualLayout>
          <c:xMode val="factor"/>
          <c:yMode val="factor"/>
          <c:x val="0.0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425"/>
          <c:w val="0.973"/>
          <c:h val="0.8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Nuc!$F$2:$F$16</c:f>
              <c:numCache/>
            </c:numRef>
          </c:xVal>
          <c:yVal>
            <c:numRef>
              <c:f>Nuc!$H$2:$H$16</c:f>
              <c:numCache/>
            </c:numRef>
          </c:yVal>
          <c:smooth val="0"/>
        </c:ser>
        <c:axId val="13172158"/>
        <c:axId val="51440559"/>
      </c:scatterChart>
      <c:valAx>
        <c:axId val="131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SECÇÃO (S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 [cm2]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440559"/>
        <c:crosses val="autoZero"/>
        <c:crossBetween val="midCat"/>
        <c:dispUnits/>
        <c:majorUnit val="2"/>
      </c:valAx>
      <c:valAx>
        <c:axId val="51440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ESPIRAS a 230V, N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72158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1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POTENCIA </a:t>
            </a:r>
          </a:p>
        </c:rich>
      </c:tx>
      <c:layout>
        <c:manualLayout>
          <c:xMode val="factor"/>
          <c:yMode val="factor"/>
          <c:x val="-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0075"/>
          <c:w val="0.942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Nuc!$A$2:$A$16</c:f>
              <c:numCache>
                <c:ptCount val="15"/>
                <c:pt idx="0">
                  <c:v>100</c:v>
                </c:pt>
                <c:pt idx="1">
                  <c:v>120</c:v>
                </c:pt>
                <c:pt idx="2">
                  <c:v>180</c:v>
                </c:pt>
                <c:pt idx="3">
                  <c:v>220</c:v>
                </c:pt>
                <c:pt idx="4">
                  <c:v>260</c:v>
                </c:pt>
                <c:pt idx="5">
                  <c:v>300</c:v>
                </c:pt>
                <c:pt idx="6">
                  <c:v>340</c:v>
                </c:pt>
                <c:pt idx="7">
                  <c:v>380</c:v>
                </c:pt>
                <c:pt idx="8">
                  <c:v>500</c:v>
                </c:pt>
                <c:pt idx="9">
                  <c:v>630</c:v>
                </c:pt>
                <c:pt idx="10">
                  <c:v>750</c:v>
                </c:pt>
                <c:pt idx="11">
                  <c:v>850</c:v>
                </c:pt>
                <c:pt idx="12">
                  <c:v>1100</c:v>
                </c:pt>
                <c:pt idx="13">
                  <c:v>1500</c:v>
                </c:pt>
                <c:pt idx="14">
                  <c:v>1600</c:v>
                </c:pt>
              </c:numCache>
            </c:numRef>
          </c:xVal>
          <c:yVal>
            <c:numRef>
              <c:f>Nuc!$I$2:$I$16</c:f>
              <c:numCache>
                <c:ptCount val="15"/>
                <c:pt idx="0">
                  <c:v>76.5763209312512</c:v>
                </c:pt>
                <c:pt idx="1">
                  <c:v>98.01769079200155</c:v>
                </c:pt>
                <c:pt idx="2">
                  <c:v>122.52211349000193</c:v>
                </c:pt>
                <c:pt idx="3">
                  <c:v>188.4955592153876</c:v>
                </c:pt>
                <c:pt idx="4">
                  <c:v>160.8495438637974</c:v>
                </c:pt>
                <c:pt idx="5">
                  <c:v>235.61944901923448</c:v>
                </c:pt>
                <c:pt idx="6">
                  <c:v>201.06192982974676</c:v>
                </c:pt>
                <c:pt idx="7">
                  <c:v>271.4336052701581</c:v>
                </c:pt>
                <c:pt idx="8">
                  <c:v>339.29200658769764</c:v>
                </c:pt>
                <c:pt idx="9">
                  <c:v>424.11500823462205</c:v>
                </c:pt>
                <c:pt idx="10">
                  <c:v>508.93800988154646</c:v>
                </c:pt>
                <c:pt idx="11">
                  <c:v>523.2715263635499</c:v>
                </c:pt>
                <c:pt idx="12">
                  <c:v>627.9258316362599</c:v>
                </c:pt>
                <c:pt idx="13">
                  <c:v>885.1437301489242</c:v>
                </c:pt>
                <c:pt idx="14">
                  <c:v>1055.5751316061705</c:v>
                </c:pt>
              </c:numCache>
            </c:numRef>
          </c:yVal>
          <c:smooth val="0"/>
        </c:ser>
        <c:axId val="60311848"/>
        <c:axId val="5935721"/>
      </c:scatterChart>
      <c:valAx>
        <c:axId val="60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POTENCIA W, 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35721"/>
        <c:crosses val="autoZero"/>
        <c:crossBetween val="midCat"/>
        <c:dispUnits/>
      </c:valAx>
      <c:valAx>
        <c:axId val="5935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cm3, 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311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62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TABTRONICS</a:t>
            </a:r>
          </a:p>
        </c:rich>
      </c:tx>
      <c:layout>
        <c:manualLayout>
          <c:xMode val="factor"/>
          <c:yMode val="factor"/>
          <c:x val="0.00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3775"/>
          <c:w val="0.96575"/>
          <c:h val="0.8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FAB!$H$3:$H$16</c:f>
              <c:numCache>
                <c:ptCount val="14"/>
                <c:pt idx="0">
                  <c:v>0.8425</c:v>
                </c:pt>
                <c:pt idx="1">
                  <c:v>0.8591666666666666</c:v>
                </c:pt>
                <c:pt idx="2">
                  <c:v>0.87375</c:v>
                </c:pt>
                <c:pt idx="3">
                  <c:v>0.9048888888888889</c:v>
                </c:pt>
                <c:pt idx="4">
                  <c:v>0.921</c:v>
                </c:pt>
                <c:pt idx="5">
                  <c:v>0.9275</c:v>
                </c:pt>
                <c:pt idx="6">
                  <c:v>0.9332</c:v>
                </c:pt>
                <c:pt idx="7">
                  <c:v>0.9374399999999999</c:v>
                </c:pt>
                <c:pt idx="8">
                  <c:v>0.9390000000000001</c:v>
                </c:pt>
                <c:pt idx="9">
                  <c:v>0.9497979797979798</c:v>
                </c:pt>
                <c:pt idx="10">
                  <c:v>0.9531818181818181</c:v>
                </c:pt>
                <c:pt idx="11">
                  <c:v>0.9494615384615385</c:v>
                </c:pt>
                <c:pt idx="12">
                  <c:v>0.9568125000000001</c:v>
                </c:pt>
                <c:pt idx="13">
                  <c:v>0.9613157894736842</c:v>
                </c:pt>
              </c:numCache>
            </c:numRef>
          </c:xVal>
          <c:yVal>
            <c:numRef>
              <c:f>FAB!$I$3:$I$16</c:f>
              <c:numCache>
                <c:ptCount val="14"/>
                <c:pt idx="0">
                  <c:v>80</c:v>
                </c:pt>
                <c:pt idx="1">
                  <c:v>120</c:v>
                </c:pt>
                <c:pt idx="2">
                  <c:v>160</c:v>
                </c:pt>
                <c:pt idx="3">
                  <c:v>225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625</c:v>
                </c:pt>
                <c:pt idx="8">
                  <c:v>800</c:v>
                </c:pt>
                <c:pt idx="9">
                  <c:v>990</c:v>
                </c:pt>
                <c:pt idx="10">
                  <c:v>1100</c:v>
                </c:pt>
                <c:pt idx="11">
                  <c:v>1300</c:v>
                </c:pt>
                <c:pt idx="12">
                  <c:v>1600</c:v>
                </c:pt>
                <c:pt idx="13">
                  <c:v>1900</c:v>
                </c:pt>
              </c:numCache>
            </c:numRef>
          </c:yVal>
          <c:smooth val="0"/>
        </c:ser>
        <c:axId val="53421490"/>
        <c:axId val="11031363"/>
      </c:scatterChart>
      <c:valAx>
        <c:axId val="5342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RENDIMENTO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31363"/>
        <c:crosses val="autoZero"/>
        <c:crossBetween val="midCat"/>
        <c:dispUnits/>
      </c:valAx>
      <c:valAx>
        <c:axId val="1103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POTENCIA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421490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7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PERDAS MAG.POR PESO TOTAL DOS 3 FABRICANTES</a:t>
            </a:r>
          </a:p>
        </c:rich>
      </c:tx>
      <c:layout>
        <c:manualLayout>
          <c:xMode val="factor"/>
          <c:yMode val="factor"/>
          <c:x val="0.02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325"/>
          <c:w val="0.97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FAB!$D$3:$D$53</c:f>
              <c:numCache>
                <c:ptCount val="51"/>
                <c:pt idx="0">
                  <c:v>0.99</c:v>
                </c:pt>
                <c:pt idx="1">
                  <c:v>1.36</c:v>
                </c:pt>
                <c:pt idx="2">
                  <c:v>1.72</c:v>
                </c:pt>
                <c:pt idx="3">
                  <c:v>2.22</c:v>
                </c:pt>
                <c:pt idx="4">
                  <c:v>2.58</c:v>
                </c:pt>
                <c:pt idx="5">
                  <c:v>2.95</c:v>
                </c:pt>
                <c:pt idx="6">
                  <c:v>3.63</c:v>
                </c:pt>
                <c:pt idx="7">
                  <c:v>4.3</c:v>
                </c:pt>
                <c:pt idx="8">
                  <c:v>5.9</c:v>
                </c:pt>
                <c:pt idx="9">
                  <c:v>7.25</c:v>
                </c:pt>
                <c:pt idx="10">
                  <c:v>7.71</c:v>
                </c:pt>
                <c:pt idx="11">
                  <c:v>9.07</c:v>
                </c:pt>
                <c:pt idx="12">
                  <c:v>10.43</c:v>
                </c:pt>
                <c:pt idx="13">
                  <c:v>11.79</c:v>
                </c:pt>
                <c:pt idx="15">
                  <c:v>0.9</c:v>
                </c:pt>
                <c:pt idx="16">
                  <c:v>1.17</c:v>
                </c:pt>
                <c:pt idx="17">
                  <c:v>1.58</c:v>
                </c:pt>
                <c:pt idx="18">
                  <c:v>1.72</c:v>
                </c:pt>
                <c:pt idx="19">
                  <c:v>2.49</c:v>
                </c:pt>
                <c:pt idx="20">
                  <c:v>3.67</c:v>
                </c:pt>
                <c:pt idx="21">
                  <c:v>5.62</c:v>
                </c:pt>
                <c:pt idx="22">
                  <c:v>8.16</c:v>
                </c:pt>
                <c:pt idx="23">
                  <c:v>10.98</c:v>
                </c:pt>
                <c:pt idx="24">
                  <c:v>14.88</c:v>
                </c:pt>
                <c:pt idx="25">
                  <c:v>16.56</c:v>
                </c:pt>
                <c:pt idx="26">
                  <c:v>25.4</c:v>
                </c:pt>
                <c:pt idx="27">
                  <c:v>31.75</c:v>
                </c:pt>
                <c:pt idx="28">
                  <c:v>53.52</c:v>
                </c:pt>
                <c:pt idx="30">
                  <c:v>1</c:v>
                </c:pt>
                <c:pt idx="31">
                  <c:v>1.3</c:v>
                </c:pt>
                <c:pt idx="32">
                  <c:v>1.5</c:v>
                </c:pt>
                <c:pt idx="33">
                  <c:v>2</c:v>
                </c:pt>
                <c:pt idx="34">
                  <c:v>2.4</c:v>
                </c:pt>
                <c:pt idx="35">
                  <c:v>3.7</c:v>
                </c:pt>
                <c:pt idx="36">
                  <c:v>4.4</c:v>
                </c:pt>
                <c:pt idx="37">
                  <c:v>5.5</c:v>
                </c:pt>
                <c:pt idx="38">
                  <c:v>6.6</c:v>
                </c:pt>
                <c:pt idx="39">
                  <c:v>8.8</c:v>
                </c:pt>
                <c:pt idx="40">
                  <c:v>10.5</c:v>
                </c:pt>
                <c:pt idx="41">
                  <c:v>12</c:v>
                </c:pt>
                <c:pt idx="42">
                  <c:v>14.8</c:v>
                </c:pt>
                <c:pt idx="43">
                  <c:v>15.2</c:v>
                </c:pt>
                <c:pt idx="44">
                  <c:v>16</c:v>
                </c:pt>
                <c:pt idx="45">
                  <c:v>18.6</c:v>
                </c:pt>
                <c:pt idx="46">
                  <c:v>21.2</c:v>
                </c:pt>
                <c:pt idx="47">
                  <c:v>24.5</c:v>
                </c:pt>
                <c:pt idx="48">
                  <c:v>28</c:v>
                </c:pt>
                <c:pt idx="49">
                  <c:v>31</c:v>
                </c:pt>
                <c:pt idx="50">
                  <c:v>39</c:v>
                </c:pt>
              </c:numCache>
            </c:numRef>
          </c:xVal>
          <c:yVal>
            <c:numRef>
              <c:f>FAB!$C$3:$C$53</c:f>
              <c:numCache>
                <c:ptCount val="51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1.4</c:v>
                </c:pt>
                <c:pt idx="4">
                  <c:v>1.7</c:v>
                </c:pt>
                <c:pt idx="5">
                  <c:v>2</c:v>
                </c:pt>
                <c:pt idx="6">
                  <c:v>2.4</c:v>
                </c:pt>
                <c:pt idx="7">
                  <c:v>3.1</c:v>
                </c:pt>
                <c:pt idx="8">
                  <c:v>3.8</c:v>
                </c:pt>
                <c:pt idx="9">
                  <c:v>4.7</c:v>
                </c:pt>
                <c:pt idx="10">
                  <c:v>6.5</c:v>
                </c:pt>
                <c:pt idx="11">
                  <c:v>5.7</c:v>
                </c:pt>
                <c:pt idx="12">
                  <c:v>7.1</c:v>
                </c:pt>
                <c:pt idx="13">
                  <c:v>8.5</c:v>
                </c:pt>
                <c:pt idx="15">
                  <c:v>0.6</c:v>
                </c:pt>
                <c:pt idx="16">
                  <c:v>0.7</c:v>
                </c:pt>
                <c:pt idx="17">
                  <c:v>1</c:v>
                </c:pt>
                <c:pt idx="18">
                  <c:v>1</c:v>
                </c:pt>
                <c:pt idx="19">
                  <c:v>1.5</c:v>
                </c:pt>
                <c:pt idx="20">
                  <c:v>2.3</c:v>
                </c:pt>
                <c:pt idx="21">
                  <c:v>3.5</c:v>
                </c:pt>
                <c:pt idx="22">
                  <c:v>4.7</c:v>
                </c:pt>
                <c:pt idx="23">
                  <c:v>6.7</c:v>
                </c:pt>
                <c:pt idx="24">
                  <c:v>9.4</c:v>
                </c:pt>
                <c:pt idx="25">
                  <c:v>9.2</c:v>
                </c:pt>
                <c:pt idx="26">
                  <c:v>16.3</c:v>
                </c:pt>
                <c:pt idx="27">
                  <c:v>20.6</c:v>
                </c:pt>
                <c:pt idx="28">
                  <c:v>31.7</c:v>
                </c:pt>
                <c:pt idx="30">
                  <c:v>0.5</c:v>
                </c:pt>
                <c:pt idx="31">
                  <c:v>0.75</c:v>
                </c:pt>
                <c:pt idx="32">
                  <c:v>1</c:v>
                </c:pt>
                <c:pt idx="33">
                  <c:v>1.4</c:v>
                </c:pt>
                <c:pt idx="34">
                  <c:v>2</c:v>
                </c:pt>
                <c:pt idx="35">
                  <c:v>2.5</c:v>
                </c:pt>
                <c:pt idx="36">
                  <c:v>2.9</c:v>
                </c:pt>
                <c:pt idx="37">
                  <c:v>3.8</c:v>
                </c:pt>
                <c:pt idx="38">
                  <c:v>4.7</c:v>
                </c:pt>
                <c:pt idx="39">
                  <c:v>5.7</c:v>
                </c:pt>
                <c:pt idx="40">
                  <c:v>7.1</c:v>
                </c:pt>
                <c:pt idx="41">
                  <c:v>8.2</c:v>
                </c:pt>
                <c:pt idx="42">
                  <c:v>11.5</c:v>
                </c:pt>
                <c:pt idx="43">
                  <c:v>12.5</c:v>
                </c:pt>
                <c:pt idx="44">
                  <c:v>12.6</c:v>
                </c:pt>
                <c:pt idx="45">
                  <c:v>12.9</c:v>
                </c:pt>
                <c:pt idx="46">
                  <c:v>15</c:v>
                </c:pt>
                <c:pt idx="47">
                  <c:v>16.2</c:v>
                </c:pt>
                <c:pt idx="48">
                  <c:v>19</c:v>
                </c:pt>
                <c:pt idx="49">
                  <c:v>23</c:v>
                </c:pt>
                <c:pt idx="50">
                  <c:v>27.5</c:v>
                </c:pt>
              </c:numCache>
            </c:numRef>
          </c:yVal>
          <c:smooth val="0"/>
        </c:ser>
        <c:axId val="32173404"/>
        <c:axId val="21125181"/>
      </c:scatterChart>
      <c:valAx>
        <c:axId val="3217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PESO TOTAL DO TRANSFORMADOR [Kg]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25181"/>
        <c:crosses val="autoZero"/>
        <c:crossBetween val="midCat"/>
        <c:dispUnits/>
      </c:valAx>
      <c:valAx>
        <c:axId val="2112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PERDAS MAGNETICAS[W]
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73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69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TALEMA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2725"/>
          <c:w val="0.95925"/>
          <c:h val="0.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FAB!$H$33:$H$85</c:f>
              <c:numCache>
                <c:ptCount val="53"/>
                <c:pt idx="0">
                  <c:v>0.87375</c:v>
                </c:pt>
                <c:pt idx="1">
                  <c:v>0.89625</c:v>
                </c:pt>
                <c:pt idx="2">
                  <c:v>0.889375</c:v>
                </c:pt>
                <c:pt idx="3">
                  <c:v>0.9182222222222222</c:v>
                </c:pt>
                <c:pt idx="4">
                  <c:v>0.93</c:v>
                </c:pt>
                <c:pt idx="5">
                  <c:v>0.945</c:v>
                </c:pt>
                <c:pt idx="6">
                  <c:v>0.94576</c:v>
                </c:pt>
                <c:pt idx="7">
                  <c:v>0.9540000000000001</c:v>
                </c:pt>
                <c:pt idx="8">
                  <c:v>0.9612999999999999</c:v>
                </c:pt>
                <c:pt idx="9">
                  <c:v>0.9602307692307692</c:v>
                </c:pt>
                <c:pt idx="10">
                  <c:v>0.9655625000000001</c:v>
                </c:pt>
                <c:pt idx="11">
                  <c:v>0.9693684210526315</c:v>
                </c:pt>
                <c:pt idx="12">
                  <c:v>0.9688636363636364</c:v>
                </c:pt>
                <c:pt idx="13">
                  <c:v>0.9706</c:v>
                </c:pt>
                <c:pt idx="14">
                  <c:v>0.9708571428571429</c:v>
                </c:pt>
                <c:pt idx="15">
                  <c:v>0.97409375</c:v>
                </c:pt>
                <c:pt idx="16">
                  <c:v>0.9674074074074074</c:v>
                </c:pt>
                <c:pt idx="17">
                  <c:v>0.9772272727272727</c:v>
                </c:pt>
                <c:pt idx="18">
                  <c:v>0.9788</c:v>
                </c:pt>
                <c:pt idx="19">
                  <c:v>0.98</c:v>
                </c:pt>
                <c:pt idx="20">
                  <c:v>0.9816666666666667</c:v>
                </c:pt>
              </c:numCache>
            </c:numRef>
          </c:xVal>
          <c:yVal>
            <c:numRef>
              <c:f>FAB!$I$33:$I$85</c:f>
              <c:numCache>
                <c:ptCount val="53"/>
                <c:pt idx="0">
                  <c:v>80</c:v>
                </c:pt>
                <c:pt idx="1">
                  <c:v>120</c:v>
                </c:pt>
                <c:pt idx="2">
                  <c:v>160</c:v>
                </c:pt>
                <c:pt idx="3">
                  <c:v>225</c:v>
                </c:pt>
                <c:pt idx="4">
                  <c:v>300</c:v>
                </c:pt>
                <c:pt idx="5">
                  <c:v>500</c:v>
                </c:pt>
                <c:pt idx="6">
                  <c:v>625</c:v>
                </c:pt>
                <c:pt idx="7">
                  <c:v>800</c:v>
                </c:pt>
                <c:pt idx="8">
                  <c:v>1000</c:v>
                </c:pt>
                <c:pt idx="9">
                  <c:v>1300</c:v>
                </c:pt>
                <c:pt idx="10">
                  <c:v>1600</c:v>
                </c:pt>
                <c:pt idx="11">
                  <c:v>1900</c:v>
                </c:pt>
                <c:pt idx="12">
                  <c:v>2200</c:v>
                </c:pt>
                <c:pt idx="13">
                  <c:v>2500</c:v>
                </c:pt>
                <c:pt idx="14">
                  <c:v>2800</c:v>
                </c:pt>
                <c:pt idx="15">
                  <c:v>3200</c:v>
                </c:pt>
                <c:pt idx="16">
                  <c:v>2700</c:v>
                </c:pt>
                <c:pt idx="17">
                  <c:v>4400</c:v>
                </c:pt>
                <c:pt idx="18">
                  <c:v>5000</c:v>
                </c:pt>
                <c:pt idx="19">
                  <c:v>6000</c:v>
                </c:pt>
                <c:pt idx="20">
                  <c:v>7500</c:v>
                </c:pt>
              </c:numCache>
            </c:numRef>
          </c:yVal>
          <c:smooth val="0"/>
        </c:ser>
        <c:axId val="55908902"/>
        <c:axId val="33418071"/>
      </c:scatterChart>
      <c:valAx>
        <c:axId val="5590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RENDIMENTO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418071"/>
        <c:crosses val="autoZero"/>
        <c:crossBetween val="midCat"/>
        <c:dispUnits/>
      </c:valAx>
      <c:valAx>
        <c:axId val="33418071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POTENCIA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08902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790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perdas magneticas de 3 fab.</a:t>
            </a:r>
          </a:p>
        </c:rich>
      </c:tx>
      <c:layout>
        <c:manualLayout>
          <c:xMode val="factor"/>
          <c:yMode val="factor"/>
          <c:x val="0.00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4"/>
          <c:w val="0.9745"/>
          <c:h val="0.9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FAB!$I$3:$I$53</c:f>
              <c:numCache>
                <c:ptCount val="51"/>
                <c:pt idx="0">
                  <c:v>80</c:v>
                </c:pt>
                <c:pt idx="1">
                  <c:v>120</c:v>
                </c:pt>
                <c:pt idx="2">
                  <c:v>160</c:v>
                </c:pt>
                <c:pt idx="3">
                  <c:v>225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625</c:v>
                </c:pt>
                <c:pt idx="8">
                  <c:v>800</c:v>
                </c:pt>
                <c:pt idx="9">
                  <c:v>990</c:v>
                </c:pt>
                <c:pt idx="10">
                  <c:v>1100</c:v>
                </c:pt>
                <c:pt idx="11">
                  <c:v>1300</c:v>
                </c:pt>
                <c:pt idx="12">
                  <c:v>1600</c:v>
                </c:pt>
                <c:pt idx="13">
                  <c:v>1900</c:v>
                </c:pt>
                <c:pt idx="15">
                  <c:v>72</c:v>
                </c:pt>
                <c:pt idx="16">
                  <c:v>112</c:v>
                </c:pt>
                <c:pt idx="17">
                  <c:v>152</c:v>
                </c:pt>
                <c:pt idx="18">
                  <c:v>176</c:v>
                </c:pt>
                <c:pt idx="19">
                  <c:v>276</c:v>
                </c:pt>
                <c:pt idx="20">
                  <c:v>440</c:v>
                </c:pt>
                <c:pt idx="21">
                  <c:v>760</c:v>
                </c:pt>
                <c:pt idx="22">
                  <c:v>1120</c:v>
                </c:pt>
                <c:pt idx="23">
                  <c:v>1650</c:v>
                </c:pt>
                <c:pt idx="24">
                  <c:v>2200</c:v>
                </c:pt>
                <c:pt idx="25">
                  <c:v>2640</c:v>
                </c:pt>
                <c:pt idx="26">
                  <c:v>4000</c:v>
                </c:pt>
                <c:pt idx="27">
                  <c:v>5600</c:v>
                </c:pt>
                <c:pt idx="28">
                  <c:v>10000</c:v>
                </c:pt>
                <c:pt idx="30">
                  <c:v>80</c:v>
                </c:pt>
                <c:pt idx="31">
                  <c:v>120</c:v>
                </c:pt>
                <c:pt idx="32">
                  <c:v>160</c:v>
                </c:pt>
                <c:pt idx="33">
                  <c:v>225</c:v>
                </c:pt>
                <c:pt idx="34">
                  <c:v>300</c:v>
                </c:pt>
                <c:pt idx="35">
                  <c:v>500</c:v>
                </c:pt>
                <c:pt idx="36">
                  <c:v>625</c:v>
                </c:pt>
                <c:pt idx="37">
                  <c:v>800</c:v>
                </c:pt>
                <c:pt idx="38">
                  <c:v>1000</c:v>
                </c:pt>
                <c:pt idx="39">
                  <c:v>1300</c:v>
                </c:pt>
                <c:pt idx="40">
                  <c:v>1600</c:v>
                </c:pt>
                <c:pt idx="41">
                  <c:v>1900</c:v>
                </c:pt>
                <c:pt idx="42">
                  <c:v>2200</c:v>
                </c:pt>
                <c:pt idx="43">
                  <c:v>2500</c:v>
                </c:pt>
                <c:pt idx="44">
                  <c:v>2800</c:v>
                </c:pt>
                <c:pt idx="45">
                  <c:v>3200</c:v>
                </c:pt>
                <c:pt idx="46">
                  <c:v>2700</c:v>
                </c:pt>
                <c:pt idx="47">
                  <c:v>4400</c:v>
                </c:pt>
                <c:pt idx="48">
                  <c:v>5000</c:v>
                </c:pt>
                <c:pt idx="49">
                  <c:v>6000</c:v>
                </c:pt>
                <c:pt idx="50">
                  <c:v>7500</c:v>
                </c:pt>
              </c:numCache>
            </c:numRef>
          </c:xVal>
          <c:yVal>
            <c:numRef>
              <c:f>FAB!$J$3:$J$53</c:f>
              <c:numCache>
                <c:ptCount val="51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1.4</c:v>
                </c:pt>
                <c:pt idx="4">
                  <c:v>1.7</c:v>
                </c:pt>
                <c:pt idx="5">
                  <c:v>2</c:v>
                </c:pt>
                <c:pt idx="6">
                  <c:v>2.4</c:v>
                </c:pt>
                <c:pt idx="7">
                  <c:v>3.1</c:v>
                </c:pt>
                <c:pt idx="8">
                  <c:v>3.8</c:v>
                </c:pt>
                <c:pt idx="9">
                  <c:v>4.7</c:v>
                </c:pt>
                <c:pt idx="10">
                  <c:v>6.5</c:v>
                </c:pt>
                <c:pt idx="11">
                  <c:v>5.7</c:v>
                </c:pt>
                <c:pt idx="12">
                  <c:v>7.1</c:v>
                </c:pt>
                <c:pt idx="13">
                  <c:v>8.5</c:v>
                </c:pt>
                <c:pt idx="15">
                  <c:v>0.6</c:v>
                </c:pt>
                <c:pt idx="16">
                  <c:v>0.7</c:v>
                </c:pt>
                <c:pt idx="17">
                  <c:v>1</c:v>
                </c:pt>
                <c:pt idx="18">
                  <c:v>1</c:v>
                </c:pt>
                <c:pt idx="19">
                  <c:v>1.5</c:v>
                </c:pt>
                <c:pt idx="20">
                  <c:v>2.3</c:v>
                </c:pt>
                <c:pt idx="21">
                  <c:v>3.5</c:v>
                </c:pt>
                <c:pt idx="22">
                  <c:v>4.7</c:v>
                </c:pt>
                <c:pt idx="23">
                  <c:v>6.7</c:v>
                </c:pt>
                <c:pt idx="24">
                  <c:v>9.4</c:v>
                </c:pt>
                <c:pt idx="25">
                  <c:v>9.2</c:v>
                </c:pt>
                <c:pt idx="26">
                  <c:v>16.3</c:v>
                </c:pt>
                <c:pt idx="27">
                  <c:v>20.6</c:v>
                </c:pt>
                <c:pt idx="28">
                  <c:v>31.7</c:v>
                </c:pt>
                <c:pt idx="30">
                  <c:v>0.5</c:v>
                </c:pt>
                <c:pt idx="31">
                  <c:v>0.75</c:v>
                </c:pt>
                <c:pt idx="32">
                  <c:v>1</c:v>
                </c:pt>
                <c:pt idx="33">
                  <c:v>1.4</c:v>
                </c:pt>
                <c:pt idx="34">
                  <c:v>2</c:v>
                </c:pt>
                <c:pt idx="35">
                  <c:v>2.5</c:v>
                </c:pt>
                <c:pt idx="36">
                  <c:v>2.9</c:v>
                </c:pt>
                <c:pt idx="37">
                  <c:v>3.8</c:v>
                </c:pt>
                <c:pt idx="38">
                  <c:v>4.7</c:v>
                </c:pt>
                <c:pt idx="39">
                  <c:v>5.7</c:v>
                </c:pt>
                <c:pt idx="40">
                  <c:v>7.1</c:v>
                </c:pt>
                <c:pt idx="41">
                  <c:v>8.2</c:v>
                </c:pt>
                <c:pt idx="42">
                  <c:v>11.5</c:v>
                </c:pt>
                <c:pt idx="43">
                  <c:v>12.5</c:v>
                </c:pt>
                <c:pt idx="44">
                  <c:v>12.6</c:v>
                </c:pt>
                <c:pt idx="45">
                  <c:v>12.9</c:v>
                </c:pt>
                <c:pt idx="46">
                  <c:v>15</c:v>
                </c:pt>
                <c:pt idx="47">
                  <c:v>16.2</c:v>
                </c:pt>
                <c:pt idx="48">
                  <c:v>19</c:v>
                </c:pt>
                <c:pt idx="49">
                  <c:v>23</c:v>
                </c:pt>
                <c:pt idx="50">
                  <c:v>27.5</c:v>
                </c:pt>
              </c:numCache>
            </c:numRef>
          </c:yVal>
          <c:smooth val="0"/>
        </c:ser>
        <c:axId val="1256218"/>
        <c:axId val="11305963"/>
      </c:scatterChart>
      <c:valAx>
        <c:axId val="125621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potencia W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305963"/>
        <c:crosses val="autoZero"/>
        <c:crossBetween val="midCat"/>
        <c:dispUnits/>
        <c:majorUnit val="500"/>
      </c:valAx>
      <c:valAx>
        <c:axId val="11305963"/>
        <c:scaling>
          <c:orientation val="minMax"/>
          <c:max val="3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perdas W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6218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649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327184"/>
        <c:axId val="22509201"/>
      </c:bar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09201"/>
        <c:crosses val="autoZero"/>
        <c:auto val="1"/>
        <c:lblOffset val="100"/>
        <c:noMultiLvlLbl val="0"/>
      </c:catAx>
      <c:valAx>
        <c:axId val="22509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27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&amp;CWS</oddHeader>
    <oddFooter>&amp;LMario Loureiro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&amp;CLF</oddHeader>
    <oddFooter>&amp;LMario Loureiro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&amp;CTAB</oddHeader>
    <oddFooter>&amp;LMario Loureiro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 zoomToFit="1"/>
  </sheetViews>
  <pageMargins left="0.75" right="0.75" top="1" bottom="1" header="0.5" footer="0.5"/>
  <pageSetup horizontalDpi="300" verticalDpi="300" orientation="landscape" paperSize="9"/>
  <headerFooter>
    <oddHeader>&amp;CWKg</oddHeader>
    <oddFooter>&amp;LMario Loureiro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&amp;CTAL</oddHeader>
    <oddFooter>&amp;LMario Loureiro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&amp;CWW</oddHeader>
    <oddFooter>&amp;LMario Loureiro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&amp;CWWT</oddHeader>
    <oddFooter>&amp;LMario Loureiro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34050"/>
    <xdr:graphicFrame>
      <xdr:nvGraphicFramePr>
        <xdr:cNvPr id="1" name="Shape 1025"/>
        <xdr:cNvGraphicFramePr/>
      </xdr:nvGraphicFramePr>
      <xdr:xfrm>
        <a:off x="0" y="0"/>
        <a:ext cx="1200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34050"/>
    <xdr:graphicFrame>
      <xdr:nvGraphicFramePr>
        <xdr:cNvPr id="1" name="Shape 1025"/>
        <xdr:cNvGraphicFramePr/>
      </xdr:nvGraphicFramePr>
      <xdr:xfrm>
        <a:off x="0" y="0"/>
        <a:ext cx="1200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57150</xdr:rowOff>
    </xdr:from>
    <xdr:to>
      <xdr:col>13</xdr:col>
      <xdr:colOff>342900</xdr:colOff>
      <xdr:row>27</xdr:row>
      <xdr:rowOff>47625</xdr:rowOff>
    </xdr:to>
    <xdr:graphicFrame>
      <xdr:nvGraphicFramePr>
        <xdr:cNvPr id="1" name="Chart 5"/>
        <xdr:cNvGraphicFramePr/>
      </xdr:nvGraphicFramePr>
      <xdr:xfrm>
        <a:off x="1162050" y="57150"/>
        <a:ext cx="6657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34050"/>
    <xdr:graphicFrame>
      <xdr:nvGraphicFramePr>
        <xdr:cNvPr id="1" name="Shape 1025"/>
        <xdr:cNvGraphicFramePr/>
      </xdr:nvGraphicFramePr>
      <xdr:xfrm>
        <a:off x="0" y="0"/>
        <a:ext cx="1200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38100</xdr:rowOff>
    </xdr:from>
    <xdr:to>
      <xdr:col>16</xdr:col>
      <xdr:colOff>257175</xdr:colOff>
      <xdr:row>78</xdr:row>
      <xdr:rowOff>38100</xdr:rowOff>
    </xdr:to>
    <xdr:graphicFrame>
      <xdr:nvGraphicFramePr>
        <xdr:cNvPr id="1" name="Chart 40"/>
        <xdr:cNvGraphicFramePr/>
      </xdr:nvGraphicFramePr>
      <xdr:xfrm>
        <a:off x="38100" y="6667500"/>
        <a:ext cx="8429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11</xdr:col>
      <xdr:colOff>295275</xdr:colOff>
      <xdr:row>30</xdr:row>
      <xdr:rowOff>114300</xdr:rowOff>
    </xdr:to>
    <xdr:graphicFrame>
      <xdr:nvGraphicFramePr>
        <xdr:cNvPr id="1" name="Chart 2"/>
        <xdr:cNvGraphicFramePr/>
      </xdr:nvGraphicFramePr>
      <xdr:xfrm>
        <a:off x="28575" y="847725"/>
        <a:ext cx="69723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34050"/>
    <xdr:graphicFrame>
      <xdr:nvGraphicFramePr>
        <xdr:cNvPr id="1" name="Shape 1025"/>
        <xdr:cNvGraphicFramePr/>
      </xdr:nvGraphicFramePr>
      <xdr:xfrm>
        <a:off x="0" y="0"/>
        <a:ext cx="1200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83225" cy="8686800"/>
    <xdr:graphicFrame>
      <xdr:nvGraphicFramePr>
        <xdr:cNvPr id="1" name="Shape 1025"/>
        <xdr:cNvGraphicFramePr/>
      </xdr:nvGraphicFramePr>
      <xdr:xfrm>
        <a:off x="0" y="0"/>
        <a:ext cx="18183225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34050"/>
    <xdr:graphicFrame>
      <xdr:nvGraphicFramePr>
        <xdr:cNvPr id="1" name="Shape 1025"/>
        <xdr:cNvGraphicFramePr/>
      </xdr:nvGraphicFramePr>
      <xdr:xfrm>
        <a:off x="0" y="0"/>
        <a:ext cx="1200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0.01975</cdr:y>
    </cdr:from>
    <cdr:to>
      <cdr:x>0.993</cdr:x>
      <cdr:y>0.98925</cdr:y>
    </cdr:to>
    <cdr:graphicFrame>
      <cdr:nvGraphicFramePr>
        <cdr:cNvPr id="1" name="Chart 1"/>
        <cdr:cNvGraphicFramePr/>
      </cdr:nvGraphicFramePr>
      <cdr:xfrm>
        <a:off x="0" y="104775"/>
        <a:ext cx="11915775" cy="55626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34050"/>
    <xdr:graphicFrame>
      <xdr:nvGraphicFramePr>
        <xdr:cNvPr id="1" name="Shape 1025"/>
        <xdr:cNvGraphicFramePr/>
      </xdr:nvGraphicFramePr>
      <xdr:xfrm>
        <a:off x="0" y="0"/>
        <a:ext cx="1200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4"/>
  <sheetViews>
    <sheetView tabSelected="1" workbookViewId="0" topLeftCell="A1">
      <selection activeCell="AD17" sqref="AD17"/>
    </sheetView>
  </sheetViews>
  <sheetFormatPr defaultColWidth="9.140625" defaultRowHeight="12.75"/>
  <cols>
    <col min="1" max="1" width="7.140625" style="1" customWidth="1"/>
    <col min="2" max="2" width="4.8515625" style="1" customWidth="1"/>
    <col min="3" max="3" width="3.57421875" style="1" bestFit="1" customWidth="1"/>
    <col min="4" max="4" width="4.00390625" style="1" bestFit="1" customWidth="1"/>
    <col min="5" max="5" width="5.8515625" style="1" customWidth="1"/>
    <col min="6" max="6" width="5.57421875" style="1" bestFit="1" customWidth="1"/>
    <col min="7" max="7" width="5.00390625" style="1" bestFit="1" customWidth="1"/>
    <col min="8" max="8" width="4.8515625" style="5" bestFit="1" customWidth="1"/>
    <col min="9" max="9" width="6.57421875" style="6" bestFit="1" customWidth="1"/>
    <col min="10" max="12" width="5.28125" style="1" customWidth="1"/>
    <col min="13" max="13" width="5.28125" style="5" bestFit="1" customWidth="1"/>
    <col min="14" max="14" width="4.00390625" style="1" customWidth="1"/>
    <col min="15" max="15" width="4.57421875" style="6" bestFit="1" customWidth="1"/>
    <col min="16" max="16" width="5.00390625" style="6" customWidth="1"/>
    <col min="17" max="17" width="5.421875" style="4" customWidth="1"/>
    <col min="18" max="19" width="6.57421875" style="1" customWidth="1"/>
    <col min="20" max="20" width="6.57421875" style="6" bestFit="1" customWidth="1"/>
    <col min="21" max="21" width="5.57421875" style="5" bestFit="1" customWidth="1"/>
    <col min="22" max="22" width="4.7109375" style="1" customWidth="1"/>
    <col min="23" max="23" width="4.00390625" style="1" customWidth="1"/>
    <col min="24" max="24" width="5.7109375" style="1" customWidth="1"/>
    <col min="25" max="25" width="6.140625" style="1" customWidth="1"/>
    <col min="26" max="26" width="5.00390625" style="1" customWidth="1"/>
    <col min="27" max="27" width="7.140625" style="0" customWidth="1"/>
    <col min="28" max="28" width="7.7109375" style="1" customWidth="1"/>
  </cols>
  <sheetData>
    <row r="1" spans="1:28" s="15" customFormat="1" ht="12.75">
      <c r="A1" s="9" t="s">
        <v>49</v>
      </c>
      <c r="B1" s="9" t="s">
        <v>51</v>
      </c>
      <c r="C1" s="9" t="s">
        <v>40</v>
      </c>
      <c r="D1" s="9" t="s">
        <v>53</v>
      </c>
      <c r="E1" s="9" t="s">
        <v>55</v>
      </c>
      <c r="F1" s="9" t="s">
        <v>57</v>
      </c>
      <c r="G1" s="9" t="s">
        <v>59</v>
      </c>
      <c r="H1" s="10" t="s">
        <v>60</v>
      </c>
      <c r="I1" s="11" t="s">
        <v>62</v>
      </c>
      <c r="J1" s="9" t="s">
        <v>48</v>
      </c>
      <c r="K1" s="10" t="s">
        <v>71</v>
      </c>
      <c r="L1" s="10" t="s">
        <v>71</v>
      </c>
      <c r="M1" s="10" t="s">
        <v>63</v>
      </c>
      <c r="N1" s="9" t="s">
        <v>66</v>
      </c>
      <c r="O1" s="11" t="s">
        <v>64</v>
      </c>
      <c r="P1" s="11" t="s">
        <v>61</v>
      </c>
      <c r="Q1" s="12" t="s">
        <v>67</v>
      </c>
      <c r="R1" s="13" t="s">
        <v>69</v>
      </c>
      <c r="S1" s="13" t="s">
        <v>70</v>
      </c>
      <c r="T1" s="14" t="s">
        <v>68</v>
      </c>
      <c r="U1" s="18" t="s">
        <v>74</v>
      </c>
      <c r="V1" s="13" t="s">
        <v>75</v>
      </c>
      <c r="W1" s="13" t="s">
        <v>78</v>
      </c>
      <c r="X1" s="13" t="s">
        <v>79</v>
      </c>
      <c r="Y1" s="13" t="s">
        <v>80</v>
      </c>
      <c r="Z1" s="13" t="s">
        <v>82</v>
      </c>
      <c r="AA1" s="13" t="s">
        <v>83</v>
      </c>
      <c r="AB1" s="13" t="s">
        <v>84</v>
      </c>
    </row>
    <row r="2" spans="1:28" s="15" customFormat="1" ht="12.75">
      <c r="A2" s="16" t="s">
        <v>50</v>
      </c>
      <c r="B2" s="9" t="s">
        <v>52</v>
      </c>
      <c r="C2" s="9" t="s">
        <v>52</v>
      </c>
      <c r="D2" s="9" t="s">
        <v>52</v>
      </c>
      <c r="E2" s="9" t="s">
        <v>56</v>
      </c>
      <c r="F2" s="9" t="s">
        <v>58</v>
      </c>
      <c r="G2" s="9" t="s">
        <v>54</v>
      </c>
      <c r="H2" s="10" t="s">
        <v>73</v>
      </c>
      <c r="I2" s="11" t="s">
        <v>52</v>
      </c>
      <c r="J2" s="9" t="s">
        <v>50</v>
      </c>
      <c r="K2" s="10"/>
      <c r="L2" s="10"/>
      <c r="M2" s="10" t="s">
        <v>50</v>
      </c>
      <c r="N2" s="9" t="s">
        <v>50</v>
      </c>
      <c r="O2" s="11" t="s">
        <v>65</v>
      </c>
      <c r="P2" s="11" t="s">
        <v>16</v>
      </c>
      <c r="Q2" s="12" t="s">
        <v>16</v>
      </c>
      <c r="R2" s="13" t="s">
        <v>94</v>
      </c>
      <c r="S2" s="13" t="s">
        <v>94</v>
      </c>
      <c r="T2" s="13" t="s">
        <v>94</v>
      </c>
      <c r="U2" s="18" t="s">
        <v>50</v>
      </c>
      <c r="V2" s="13" t="s">
        <v>76</v>
      </c>
      <c r="W2" s="13" t="s">
        <v>77</v>
      </c>
      <c r="X2" s="13" t="s">
        <v>73</v>
      </c>
      <c r="Y2" s="13" t="s">
        <v>52</v>
      </c>
      <c r="Z2" s="13" t="s">
        <v>65</v>
      </c>
      <c r="AA2" s="14" t="s">
        <v>16</v>
      </c>
      <c r="AB2" s="13" t="s">
        <v>94</v>
      </c>
    </row>
    <row r="3" spans="1:28" s="20" customFormat="1" ht="12.75">
      <c r="A3" s="17">
        <v>7</v>
      </c>
      <c r="B3" s="17"/>
      <c r="C3" s="17"/>
      <c r="D3" s="17"/>
      <c r="E3" s="17">
        <v>6</v>
      </c>
      <c r="F3" s="17">
        <v>2</v>
      </c>
      <c r="G3" s="17">
        <v>3</v>
      </c>
      <c r="H3" s="17">
        <v>8</v>
      </c>
      <c r="I3" s="17">
        <v>4</v>
      </c>
      <c r="J3" s="17" t="s">
        <v>81</v>
      </c>
      <c r="K3" s="18">
        <v>9.1</v>
      </c>
      <c r="L3" s="18">
        <v>9.2</v>
      </c>
      <c r="M3" s="17">
        <v>21</v>
      </c>
      <c r="N3" s="17"/>
      <c r="O3" s="17">
        <v>24</v>
      </c>
      <c r="P3" s="17"/>
      <c r="Q3" s="19"/>
      <c r="R3" s="17">
        <v>25</v>
      </c>
      <c r="S3" s="17">
        <v>26</v>
      </c>
      <c r="T3" s="17">
        <v>27</v>
      </c>
      <c r="U3" s="18"/>
      <c r="V3" s="17" t="s">
        <v>81</v>
      </c>
      <c r="W3" s="17"/>
      <c r="X3" s="17"/>
      <c r="Y3" s="17"/>
      <c r="Z3" s="17"/>
      <c r="AB3" s="17"/>
    </row>
    <row r="4" spans="1:28" s="15" customFormat="1" ht="12.75">
      <c r="A4" s="9">
        <v>340</v>
      </c>
      <c r="B4" s="9">
        <v>10</v>
      </c>
      <c r="C4" s="9">
        <v>6</v>
      </c>
      <c r="D4" s="9">
        <v>4</v>
      </c>
      <c r="E4" s="9">
        <f aca="true" t="shared" si="0" ref="E4:E11">(B4-C4)/2*D4</f>
        <v>8</v>
      </c>
      <c r="F4" s="10">
        <f aca="true" t="shared" si="1" ref="F4:F11">PI()*(B4*B4-C4*C4)/4*D4</f>
        <v>201.06192982974676</v>
      </c>
      <c r="G4" s="9">
        <f aca="true" t="shared" si="2" ref="G4:G11">D4*2+B4-C4</f>
        <v>12</v>
      </c>
      <c r="H4" s="21">
        <f aca="true" t="shared" si="3" ref="H4:H11">POWER(E4,-1.0485)*7025.1</f>
        <v>793.8942551966046</v>
      </c>
      <c r="I4" s="10">
        <f>H4*G4</f>
        <v>9526.731062359255</v>
      </c>
      <c r="J4" s="9">
        <v>340</v>
      </c>
      <c r="K4" s="12">
        <f>0.0335*LN(J4)+0.7325</f>
        <v>0.927769678189942</v>
      </c>
      <c r="L4" s="12"/>
      <c r="M4" s="10">
        <f>0.5*J4*(1-K4-N4/J4)</f>
        <v>11.43539831917932</v>
      </c>
      <c r="N4" s="9">
        <f aca="true" t="shared" si="4" ref="N4:N11">1.1*P4</f>
        <v>1.6875127770610645</v>
      </c>
      <c r="O4" s="11">
        <f aca="true" t="shared" si="5" ref="O4:O11">J4/230*SQRT(0.0008*I4/PI()/M4)</f>
        <v>0.6808750850736768</v>
      </c>
      <c r="P4" s="11">
        <f aca="true" t="shared" si="6" ref="P4:P11">F4*0.00763</f>
        <v>1.5341025246009676</v>
      </c>
      <c r="Q4" s="22">
        <f>PI()*O4^2/400*0.00889*I4</f>
        <v>0.30836880143770373</v>
      </c>
      <c r="R4" s="10">
        <f>P4*300/200.482</f>
        <v>2.2956213394733207</v>
      </c>
      <c r="S4" s="18">
        <f>2500*Q4/200.482</f>
        <v>3.845342741963165</v>
      </c>
      <c r="T4" s="10">
        <f>R4+S4*2.1/200.482</f>
        <v>2.3359003658104616</v>
      </c>
      <c r="U4" s="18">
        <f>J4-2*M4-N4</f>
        <v>315.44169058458033</v>
      </c>
      <c r="V4" s="13">
        <v>80</v>
      </c>
      <c r="W4" s="13">
        <f>U4/V4</f>
        <v>3.943021132307254</v>
      </c>
      <c r="X4" s="13">
        <f aca="true" t="shared" si="7" ref="X4:X11">H4*V4/230</f>
        <v>276.13713224229724</v>
      </c>
      <c r="Y4" s="13">
        <f aca="true" t="shared" si="8" ref="Y4:Y11">1.1*X4*G4</f>
        <v>3645.010145598324</v>
      </c>
      <c r="Z4" s="11">
        <f>U4/V4*SQRT(0.0008*Y4/PI()/M4)</f>
        <v>1.1233701617392697</v>
      </c>
      <c r="AA4" s="22">
        <f>PI()*Z4^2/400*0.00889*Y4</f>
        <v>0.32117087305528186</v>
      </c>
      <c r="AB4" s="10">
        <f>R4+S4+2500*AA4/200.482</f>
        <v>10.14594798342372</v>
      </c>
    </row>
    <row r="5" spans="1:28" s="15" customFormat="1" ht="12.75">
      <c r="A5" s="9">
        <v>380</v>
      </c>
      <c r="B5" s="9">
        <v>12</v>
      </c>
      <c r="C5" s="9">
        <v>6</v>
      </c>
      <c r="D5" s="9">
        <v>3.2</v>
      </c>
      <c r="E5" s="9">
        <f t="shared" si="0"/>
        <v>9.600000000000001</v>
      </c>
      <c r="F5" s="10">
        <f t="shared" si="1"/>
        <v>271.4336052701581</v>
      </c>
      <c r="G5" s="9">
        <f t="shared" si="2"/>
        <v>12.399999999999999</v>
      </c>
      <c r="H5" s="21">
        <f t="shared" si="3"/>
        <v>655.7542633589258</v>
      </c>
      <c r="I5" s="10">
        <f aca="true" t="shared" si="9" ref="I5:I11">G5*H5</f>
        <v>8131.352865650679</v>
      </c>
      <c r="J5" s="9">
        <v>340</v>
      </c>
      <c r="K5" s="12">
        <f aca="true" t="shared" si="10" ref="K5:K29">0.0335*LN(J5)+0.7325</f>
        <v>0.927769678189942</v>
      </c>
      <c r="L5" s="12"/>
      <c r="M5" s="10">
        <f aca="true" t="shared" si="11" ref="M5:M29">0.5*J5*(1-K5-N5/J5)</f>
        <v>11.140083583193634</v>
      </c>
      <c r="N5" s="9">
        <f t="shared" si="4"/>
        <v>2.2781422490324372</v>
      </c>
      <c r="O5" s="11">
        <f t="shared" si="5"/>
        <v>0.6373211300122412</v>
      </c>
      <c r="P5" s="11">
        <f t="shared" si="6"/>
        <v>2.0710384082113062</v>
      </c>
      <c r="Q5" s="22">
        <f>PI()*O5^2/400*0.00889*I5</f>
        <v>0.230606256236225</v>
      </c>
      <c r="R5" s="10">
        <f aca="true" t="shared" si="12" ref="R5:R29">P5*300/200.482</f>
        <v>3.099088808288983</v>
      </c>
      <c r="S5" s="18">
        <f aca="true" t="shared" si="13" ref="S5:S29">2500*Q5/200.482</f>
        <v>2.875647891534215</v>
      </c>
      <c r="T5" s="10">
        <f aca="true" t="shared" si="14" ref="T5:T29">R5+S5*2.1/200.482</f>
        <v>3.129210517830098</v>
      </c>
      <c r="U5" s="18">
        <f aca="true" t="shared" si="15" ref="U5:U29">J5-2*M5-N5</f>
        <v>315.4416905845803</v>
      </c>
      <c r="V5" s="13">
        <v>80</v>
      </c>
      <c r="W5" s="13">
        <f aca="true" t="shared" si="16" ref="W5:W29">U5/V5</f>
        <v>3.9430211323072535</v>
      </c>
      <c r="X5" s="13">
        <f t="shared" si="7"/>
        <v>228.08843942919154</v>
      </c>
      <c r="Y5" s="13">
        <f t="shared" si="8"/>
        <v>3111.1263138141726</v>
      </c>
      <c r="Z5" s="11">
        <f aca="true" t="shared" si="17" ref="Z5:Z29">U5/V5*SQRT(0.0008*Y5/PI()/M5)</f>
        <v>1.0515108521326397</v>
      </c>
      <c r="AA5" s="22">
        <f aca="true" t="shared" si="18" ref="AA5:AA29">PI()*Z5^2/400*0.00889*Y5</f>
        <v>0.24017998027715745</v>
      </c>
      <c r="AB5" s="10">
        <f aca="true" t="shared" si="19" ref="AB5:AB29">R5+S5+2500*AA5/200.482</f>
        <v>8.96976842682559</v>
      </c>
    </row>
    <row r="6" spans="1:28" s="15" customFormat="1" ht="12.75">
      <c r="A6" s="9">
        <v>500</v>
      </c>
      <c r="B6" s="9">
        <v>12</v>
      </c>
      <c r="C6" s="9">
        <v>6</v>
      </c>
      <c r="D6" s="9">
        <v>4</v>
      </c>
      <c r="E6" s="9">
        <f t="shared" si="0"/>
        <v>12</v>
      </c>
      <c r="F6" s="10">
        <f t="shared" si="1"/>
        <v>339.29200658769764</v>
      </c>
      <c r="G6" s="9">
        <f t="shared" si="2"/>
        <v>14</v>
      </c>
      <c r="H6" s="21">
        <f t="shared" si="3"/>
        <v>518.9565218216268</v>
      </c>
      <c r="I6" s="10">
        <f t="shared" si="9"/>
        <v>7265.391305502775</v>
      </c>
      <c r="J6" s="9">
        <v>340</v>
      </c>
      <c r="K6" s="12">
        <f t="shared" si="10"/>
        <v>0.927769678189942</v>
      </c>
      <c r="L6" s="12"/>
      <c r="M6" s="10">
        <f t="shared" si="11"/>
        <v>10.85531580206458</v>
      </c>
      <c r="N6" s="9">
        <f t="shared" si="4"/>
        <v>2.8476778112905463</v>
      </c>
      <c r="O6" s="11">
        <f t="shared" si="5"/>
        <v>0.6102803854864854</v>
      </c>
      <c r="P6" s="11">
        <f t="shared" si="6"/>
        <v>2.588798010264133</v>
      </c>
      <c r="Q6" s="22">
        <f aca="true" t="shared" si="20" ref="Q6:Q11">PI()*O6*O6/400*0.00889*I6</f>
        <v>0.18893372012617307</v>
      </c>
      <c r="R6" s="10">
        <f t="shared" si="12"/>
        <v>3.8738610103612285</v>
      </c>
      <c r="S6" s="18">
        <f t="shared" si="13"/>
        <v>2.3559935571045414</v>
      </c>
      <c r="T6" s="10">
        <f t="shared" si="14"/>
        <v>3.898539467628811</v>
      </c>
      <c r="U6" s="18">
        <f t="shared" si="15"/>
        <v>315.4416905845803</v>
      </c>
      <c r="V6" s="13">
        <v>80</v>
      </c>
      <c r="W6" s="13">
        <f t="shared" si="16"/>
        <v>3.9430211323072535</v>
      </c>
      <c r="X6" s="13">
        <f t="shared" si="7"/>
        <v>180.50661628578322</v>
      </c>
      <c r="Y6" s="13">
        <f t="shared" si="8"/>
        <v>2779.8018908010617</v>
      </c>
      <c r="Z6" s="11">
        <f t="shared" si="17"/>
        <v>1.006896551775091</v>
      </c>
      <c r="AA6" s="22">
        <f t="shared" si="18"/>
        <v>0.1967773897994792</v>
      </c>
      <c r="AB6" s="10">
        <f t="shared" si="19"/>
        <v>8.683658273028852</v>
      </c>
    </row>
    <row r="7" spans="1:28" s="15" customFormat="1" ht="12.75">
      <c r="A7" s="9">
        <v>630</v>
      </c>
      <c r="B7" s="9">
        <v>12</v>
      </c>
      <c r="C7" s="9">
        <v>6</v>
      </c>
      <c r="D7" s="9">
        <v>5</v>
      </c>
      <c r="E7" s="9">
        <f t="shared" si="0"/>
        <v>15</v>
      </c>
      <c r="F7" s="10">
        <f t="shared" si="1"/>
        <v>424.11500823462205</v>
      </c>
      <c r="G7" s="9">
        <f t="shared" si="2"/>
        <v>16</v>
      </c>
      <c r="H7" s="21">
        <f t="shared" si="3"/>
        <v>410.6963333516158</v>
      </c>
      <c r="I7" s="10">
        <f t="shared" si="9"/>
        <v>6571.141333625853</v>
      </c>
      <c r="J7" s="9">
        <v>340</v>
      </c>
      <c r="K7" s="12">
        <f t="shared" si="10"/>
        <v>0.927769678189942</v>
      </c>
      <c r="L7" s="12"/>
      <c r="M7" s="10">
        <f t="shared" si="11"/>
        <v>10.49935607565326</v>
      </c>
      <c r="N7" s="9">
        <f t="shared" si="4"/>
        <v>3.559597264113183</v>
      </c>
      <c r="O7" s="11">
        <f t="shared" si="5"/>
        <v>0.5901470084333341</v>
      </c>
      <c r="P7" s="11">
        <f t="shared" si="6"/>
        <v>3.235997512830166</v>
      </c>
      <c r="Q7" s="22">
        <f t="shared" si="20"/>
        <v>0.15979120448716244</v>
      </c>
      <c r="R7" s="10">
        <f t="shared" si="12"/>
        <v>4.842326262951536</v>
      </c>
      <c r="S7" s="18">
        <f t="shared" si="13"/>
        <v>1.9925879192042484</v>
      </c>
      <c r="T7" s="10">
        <f t="shared" si="14"/>
        <v>4.863198134891805</v>
      </c>
      <c r="U7" s="18">
        <f t="shared" si="15"/>
        <v>315.44169058458033</v>
      </c>
      <c r="V7" s="13">
        <v>80</v>
      </c>
      <c r="W7" s="13">
        <f t="shared" si="16"/>
        <v>3.943021132307254</v>
      </c>
      <c r="X7" s="13">
        <f t="shared" si="7"/>
        <v>142.85089855708375</v>
      </c>
      <c r="Y7" s="13">
        <f t="shared" si="8"/>
        <v>2514.175814604674</v>
      </c>
      <c r="Z7" s="11">
        <f t="shared" si="17"/>
        <v>0.9736786597823055</v>
      </c>
      <c r="AA7" s="22">
        <f t="shared" si="18"/>
        <v>0.16642500931490856</v>
      </c>
      <c r="AB7" s="10">
        <f t="shared" si="19"/>
        <v>8.910225298801027</v>
      </c>
    </row>
    <row r="8" spans="1:28" s="15" customFormat="1" ht="12.75">
      <c r="A8" s="9">
        <v>750</v>
      </c>
      <c r="B8" s="9">
        <v>12</v>
      </c>
      <c r="C8" s="9">
        <v>6</v>
      </c>
      <c r="D8" s="9">
        <v>6</v>
      </c>
      <c r="E8" s="9">
        <f t="shared" si="0"/>
        <v>18</v>
      </c>
      <c r="F8" s="10">
        <f t="shared" si="1"/>
        <v>508.93800988154646</v>
      </c>
      <c r="G8" s="9">
        <f t="shared" si="2"/>
        <v>18</v>
      </c>
      <c r="H8" s="21">
        <f t="shared" si="3"/>
        <v>339.23393421521325</v>
      </c>
      <c r="I8" s="10">
        <f t="shared" si="9"/>
        <v>6106.210815873838</v>
      </c>
      <c r="J8" s="9">
        <v>340</v>
      </c>
      <c r="K8" s="12">
        <f t="shared" si="10"/>
        <v>0.927769678189942</v>
      </c>
      <c r="L8" s="12">
        <f aca="true" t="shared" si="21" ref="L8:L29">0.0133*LN(J8)+0.866</f>
        <v>0.9435249767142158</v>
      </c>
      <c r="M8" s="10">
        <f t="shared" si="11"/>
        <v>10.143396349241943</v>
      </c>
      <c r="N8" s="9">
        <f t="shared" si="4"/>
        <v>4.27151671693582</v>
      </c>
      <c r="O8" s="11">
        <f t="shared" si="5"/>
        <v>0.5787824280811034</v>
      </c>
      <c r="P8" s="11">
        <f t="shared" si="6"/>
        <v>3.8831970153961994</v>
      </c>
      <c r="Q8" s="22">
        <f t="shared" si="20"/>
        <v>0.14282167143865382</v>
      </c>
      <c r="R8" s="10">
        <f t="shared" si="12"/>
        <v>5.810791515541843</v>
      </c>
      <c r="S8" s="18">
        <f t="shared" si="13"/>
        <v>1.7809787342336696</v>
      </c>
      <c r="T8" s="10">
        <f t="shared" si="14"/>
        <v>5.829446832936376</v>
      </c>
      <c r="U8" s="18">
        <f t="shared" si="15"/>
        <v>315.4416905845803</v>
      </c>
      <c r="V8" s="13">
        <v>80</v>
      </c>
      <c r="W8" s="13">
        <f t="shared" si="16"/>
        <v>3.9430211323072535</v>
      </c>
      <c r="X8" s="13">
        <f t="shared" si="7"/>
        <v>117.99441190094373</v>
      </c>
      <c r="Y8" s="13">
        <f t="shared" si="8"/>
        <v>2336.2893556386857</v>
      </c>
      <c r="Z8" s="11">
        <f t="shared" si="17"/>
        <v>0.9549283328159381</v>
      </c>
      <c r="AA8" s="22">
        <f t="shared" si="18"/>
        <v>0.14875097835224316</v>
      </c>
      <c r="AB8" s="10">
        <f t="shared" si="19"/>
        <v>9.44668712949842</v>
      </c>
    </row>
    <row r="9" spans="1:28" s="15" customFormat="1" ht="12.75">
      <c r="A9" s="9">
        <v>850</v>
      </c>
      <c r="B9" s="9">
        <v>13.5</v>
      </c>
      <c r="C9" s="9">
        <v>7</v>
      </c>
      <c r="D9" s="9">
        <v>5</v>
      </c>
      <c r="E9" s="9">
        <f t="shared" si="0"/>
        <v>16.25</v>
      </c>
      <c r="F9" s="10">
        <f t="shared" si="1"/>
        <v>523.2715263635499</v>
      </c>
      <c r="G9" s="9">
        <f t="shared" si="2"/>
        <v>16.5</v>
      </c>
      <c r="H9" s="21">
        <f t="shared" si="3"/>
        <v>377.63545069665605</v>
      </c>
      <c r="I9" s="10">
        <f t="shared" si="9"/>
        <v>6230.984936494825</v>
      </c>
      <c r="J9" s="9">
        <v>340</v>
      </c>
      <c r="K9" s="12">
        <f t="shared" si="10"/>
        <v>0.927769678189942</v>
      </c>
      <c r="L9" s="12">
        <f t="shared" si="21"/>
        <v>0.9435249767142158</v>
      </c>
      <c r="M9" s="10">
        <f t="shared" si="11"/>
        <v>10.083245747325215</v>
      </c>
      <c r="N9" s="9">
        <f t="shared" si="4"/>
        <v>4.391817920769275</v>
      </c>
      <c r="O9" s="11">
        <f t="shared" si="5"/>
        <v>0.5864072255256274</v>
      </c>
      <c r="P9" s="11">
        <f t="shared" si="6"/>
        <v>3.9925617461538856</v>
      </c>
      <c r="Q9" s="22">
        <f t="shared" si="20"/>
        <v>0.14960529660131805</v>
      </c>
      <c r="R9" s="10">
        <f t="shared" si="12"/>
        <v>5.97444420868789</v>
      </c>
      <c r="S9" s="18">
        <f t="shared" si="13"/>
        <v>1.865570183374543</v>
      </c>
      <c r="T9" s="10">
        <f t="shared" si="14"/>
        <v>5.993985600858193</v>
      </c>
      <c r="U9" s="18">
        <f t="shared" si="15"/>
        <v>315.44169058458033</v>
      </c>
      <c r="V9" s="13">
        <v>80</v>
      </c>
      <c r="W9" s="13">
        <f t="shared" si="16"/>
        <v>3.943021132307254</v>
      </c>
      <c r="X9" s="13">
        <f t="shared" si="7"/>
        <v>131.35146111188038</v>
      </c>
      <c r="Y9" s="13">
        <f t="shared" si="8"/>
        <v>2384.0290191806293</v>
      </c>
      <c r="Z9" s="11">
        <f t="shared" si="17"/>
        <v>0.9675084229473864</v>
      </c>
      <c r="AA9" s="22">
        <f t="shared" si="18"/>
        <v>0.1558162288114821</v>
      </c>
      <c r="AB9" s="10">
        <f t="shared" si="19"/>
        <v>9.78303457356853</v>
      </c>
    </row>
    <row r="10" spans="1:28" s="15" customFormat="1" ht="12.75">
      <c r="A10" s="9">
        <v>1100</v>
      </c>
      <c r="B10" s="9">
        <v>13.5</v>
      </c>
      <c r="C10" s="9">
        <v>7</v>
      </c>
      <c r="D10" s="9">
        <v>6</v>
      </c>
      <c r="E10" s="9">
        <f t="shared" si="0"/>
        <v>19.5</v>
      </c>
      <c r="F10" s="10">
        <f t="shared" si="1"/>
        <v>627.9258316362599</v>
      </c>
      <c r="G10" s="9">
        <f t="shared" si="2"/>
        <v>18.5</v>
      </c>
      <c r="H10" s="21">
        <f t="shared" si="3"/>
        <v>311.92574473092225</v>
      </c>
      <c r="I10" s="10">
        <f t="shared" si="9"/>
        <v>5770.626277522061</v>
      </c>
      <c r="J10" s="9">
        <v>340</v>
      </c>
      <c r="K10" s="12">
        <f t="shared" si="10"/>
        <v>0.927769678189942</v>
      </c>
      <c r="L10" s="12">
        <f t="shared" si="21"/>
        <v>0.9435249767142158</v>
      </c>
      <c r="M10" s="10">
        <f t="shared" si="11"/>
        <v>9.644063955248287</v>
      </c>
      <c r="N10" s="9">
        <f t="shared" si="4"/>
        <v>5.27018150492313</v>
      </c>
      <c r="O10" s="11">
        <f t="shared" si="5"/>
        <v>0.5770355524251233</v>
      </c>
      <c r="P10" s="11">
        <f t="shared" si="6"/>
        <v>4.791074095384663</v>
      </c>
      <c r="Q10" s="22">
        <f t="shared" si="20"/>
        <v>0.13415897608063573</v>
      </c>
      <c r="R10" s="10">
        <f t="shared" si="12"/>
        <v>7.169333050425469</v>
      </c>
      <c r="S10" s="18">
        <f t="shared" si="13"/>
        <v>1.6729553785456517</v>
      </c>
      <c r="T10" s="10">
        <f t="shared" si="14"/>
        <v>7.186856849544322</v>
      </c>
      <c r="U10" s="18">
        <f t="shared" si="15"/>
        <v>315.4416905845803</v>
      </c>
      <c r="V10" s="13">
        <v>80</v>
      </c>
      <c r="W10" s="13">
        <f t="shared" si="16"/>
        <v>3.9430211323072535</v>
      </c>
      <c r="X10" s="13">
        <f t="shared" si="7"/>
        <v>108.49591121075557</v>
      </c>
      <c r="Y10" s="13">
        <f t="shared" si="8"/>
        <v>2207.891793138876</v>
      </c>
      <c r="Z10" s="11">
        <f t="shared" si="17"/>
        <v>0.9520461771441907</v>
      </c>
      <c r="AA10" s="22">
        <f t="shared" si="18"/>
        <v>0.13972864724035652</v>
      </c>
      <c r="AB10" s="10">
        <f t="shared" si="19"/>
        <v>10.584697314062506</v>
      </c>
    </row>
    <row r="11" spans="1:28" s="15" customFormat="1" ht="12.75">
      <c r="A11" s="9">
        <v>1500</v>
      </c>
      <c r="B11" s="9">
        <v>15</v>
      </c>
      <c r="C11" s="9">
        <v>8</v>
      </c>
      <c r="D11" s="9">
        <v>7</v>
      </c>
      <c r="E11" s="9">
        <f t="shared" si="0"/>
        <v>24.5</v>
      </c>
      <c r="F11" s="10">
        <f t="shared" si="1"/>
        <v>885.1437301489242</v>
      </c>
      <c r="G11" s="9">
        <f t="shared" si="2"/>
        <v>21</v>
      </c>
      <c r="H11" s="21">
        <f t="shared" si="3"/>
        <v>245.53413128882625</v>
      </c>
      <c r="I11" s="10">
        <f t="shared" si="9"/>
        <v>5156.216757065351</v>
      </c>
      <c r="J11" s="9">
        <v>340</v>
      </c>
      <c r="K11" s="12">
        <f t="shared" si="10"/>
        <v>0.927769678189942</v>
      </c>
      <c r="L11" s="12">
        <f t="shared" si="21"/>
        <v>0.9435249767142158</v>
      </c>
      <c r="M11" s="10">
        <f t="shared" si="11"/>
        <v>8.564649044139891</v>
      </c>
      <c r="N11" s="9">
        <f t="shared" si="4"/>
        <v>7.429011327139921</v>
      </c>
      <c r="O11" s="11">
        <f t="shared" si="5"/>
        <v>0.5788045485960928</v>
      </c>
      <c r="P11" s="11">
        <f t="shared" si="6"/>
        <v>6.753646661036291</v>
      </c>
      <c r="Q11" s="22">
        <f t="shared" si="20"/>
        <v>0.12061093357820787</v>
      </c>
      <c r="R11" s="10">
        <f t="shared" si="12"/>
        <v>10.106114256197003</v>
      </c>
      <c r="S11" s="18">
        <f t="shared" si="13"/>
        <v>1.5040120008056568</v>
      </c>
      <c r="T11" s="10">
        <f t="shared" si="14"/>
        <v>10.12186841468351</v>
      </c>
      <c r="U11" s="18">
        <f t="shared" si="15"/>
        <v>315.44169058458033</v>
      </c>
      <c r="V11" s="13">
        <v>80</v>
      </c>
      <c r="W11" s="13">
        <f t="shared" si="16"/>
        <v>3.943021132307254</v>
      </c>
      <c r="X11" s="13">
        <f t="shared" si="7"/>
        <v>85.40317610046131</v>
      </c>
      <c r="Y11" s="13">
        <f t="shared" si="8"/>
        <v>1972.8133679206564</v>
      </c>
      <c r="Z11" s="11">
        <f t="shared" si="17"/>
        <v>0.9549648292703485</v>
      </c>
      <c r="AA11" s="22">
        <f t="shared" si="18"/>
        <v>0.12561815156631911</v>
      </c>
      <c r="AB11" s="10">
        <f t="shared" si="19"/>
        <v>13.176578002874098</v>
      </c>
    </row>
    <row r="12" spans="1:28" s="15" customFormat="1" ht="12.75">
      <c r="A12" s="13" t="s">
        <v>72</v>
      </c>
      <c r="B12" s="13"/>
      <c r="C12" s="13"/>
      <c r="D12" s="13"/>
      <c r="E12" s="13"/>
      <c r="F12" s="13"/>
      <c r="G12" s="13"/>
      <c r="H12" s="17"/>
      <c r="I12" s="14"/>
      <c r="J12" s="13"/>
      <c r="K12" s="12"/>
      <c r="L12" s="12"/>
      <c r="M12" s="10"/>
      <c r="N12" s="9"/>
      <c r="O12" s="14"/>
      <c r="P12" s="14"/>
      <c r="Q12" s="23"/>
      <c r="R12" s="10"/>
      <c r="S12" s="18"/>
      <c r="T12" s="10"/>
      <c r="U12" s="18"/>
      <c r="V12" s="13"/>
      <c r="W12" s="13"/>
      <c r="X12" s="13"/>
      <c r="Y12" s="13"/>
      <c r="Z12" s="11"/>
      <c r="AA12" s="22"/>
      <c r="AB12" s="10">
        <f t="shared" si="19"/>
        <v>0</v>
      </c>
    </row>
    <row r="13" spans="1:28" s="15" customFormat="1" ht="12.75">
      <c r="A13" s="10">
        <f>(F13-27.143)/0.6016</f>
        <v>346.53665063037647</v>
      </c>
      <c r="B13" s="9">
        <v>10</v>
      </c>
      <c r="C13" s="9">
        <v>5</v>
      </c>
      <c r="D13" s="9">
        <v>4</v>
      </c>
      <c r="E13" s="9">
        <f>(B13-C13)/2*D13</f>
        <v>10</v>
      </c>
      <c r="F13" s="10">
        <f>PI()*(B13*B13-C13*C13)/4*D13</f>
        <v>235.61944901923448</v>
      </c>
      <c r="G13" s="9">
        <f>D13*2+B13-C13</f>
        <v>13</v>
      </c>
      <c r="H13" s="21">
        <f>POWER(E13,-1.0485)*7025.1</f>
        <v>628.2789520279416</v>
      </c>
      <c r="I13" s="10">
        <f aca="true" t="shared" si="22" ref="I13:I29">G13*H13</f>
        <v>8167.626376363241</v>
      </c>
      <c r="J13" s="9">
        <v>340</v>
      </c>
      <c r="K13" s="12">
        <f t="shared" si="10"/>
        <v>0.927769678189942</v>
      </c>
      <c r="L13" s="12">
        <f t="shared" si="21"/>
        <v>0.9435249767142158</v>
      </c>
      <c r="M13" s="10">
        <f t="shared" si="11"/>
        <v>11.290377689900634</v>
      </c>
      <c r="N13" s="9">
        <f aca="true" t="shared" si="23" ref="N13:N23">1.1*P13</f>
        <v>1.9775540356184351</v>
      </c>
      <c r="O13" s="11">
        <f>J13/230*SQRT(0.0008*I13/PI()/M13)</f>
        <v>0.6344754676031988</v>
      </c>
      <c r="P13" s="11">
        <f aca="true" t="shared" si="24" ref="P13:P23">F13*0.00763</f>
        <v>1.797776396016759</v>
      </c>
      <c r="Q13" s="22">
        <f aca="true" t="shared" si="25" ref="Q13:Q23">PI()*O13*O13/400*0.00889*I13</f>
        <v>0.2295710783807148</v>
      </c>
      <c r="R13" s="10">
        <f t="shared" si="12"/>
        <v>2.690181257195298</v>
      </c>
      <c r="S13" s="18">
        <f t="shared" si="13"/>
        <v>2.862739278098717</v>
      </c>
      <c r="T13" s="10">
        <f t="shared" si="14"/>
        <v>2.7201677521624634</v>
      </c>
      <c r="U13" s="18">
        <f t="shared" si="15"/>
        <v>315.44169058458033</v>
      </c>
      <c r="V13" s="13">
        <v>80</v>
      </c>
      <c r="W13" s="13">
        <f t="shared" si="16"/>
        <v>3.943021132307254</v>
      </c>
      <c r="X13" s="13">
        <f aca="true" t="shared" si="26" ref="X13:X29">H13*V13/230</f>
        <v>218.53180940102317</v>
      </c>
      <c r="Y13" s="13">
        <f aca="true" t="shared" si="27" ref="Y13:Y29">1.1*X13*G13</f>
        <v>3125.0048744346313</v>
      </c>
      <c r="Z13" s="11">
        <f t="shared" si="17"/>
        <v>1.0468158173005822</v>
      </c>
      <c r="AA13" s="22">
        <f t="shared" si="18"/>
        <v>0.23910182654023085</v>
      </c>
      <c r="AB13" s="10">
        <f t="shared" si="19"/>
        <v>8.53450774187903</v>
      </c>
    </row>
    <row r="14" spans="1:28" s="15" customFormat="1" ht="12.75">
      <c r="A14" s="10">
        <f aca="true" t="shared" si="28" ref="A14:A29">(F14-27.143)/0.6016</f>
        <v>400.0627887608541</v>
      </c>
      <c r="B14" s="9">
        <v>10.5</v>
      </c>
      <c r="C14" s="9">
        <v>5</v>
      </c>
      <c r="D14" s="9">
        <v>4</v>
      </c>
      <c r="E14" s="9">
        <f>(B14-C14)/2*D14</f>
        <v>11</v>
      </c>
      <c r="F14" s="10">
        <f>PI()*(B14*B14-C14*C14)/4*D14</f>
        <v>267.82077371852984</v>
      </c>
      <c r="G14" s="9">
        <f>D14*2+B14-C14</f>
        <v>13.5</v>
      </c>
      <c r="H14" s="21">
        <f>POWER(E14,-1.0485)*7025.1</f>
        <v>568.5285520697288</v>
      </c>
      <c r="I14" s="10">
        <f t="shared" si="22"/>
        <v>7675.135452941338</v>
      </c>
      <c r="J14" s="9">
        <v>340</v>
      </c>
      <c r="K14" s="12">
        <f t="shared" si="10"/>
        <v>0.927769678189942</v>
      </c>
      <c r="L14" s="12">
        <f t="shared" si="21"/>
        <v>0.9435249767142158</v>
      </c>
      <c r="M14" s="10">
        <f t="shared" si="11"/>
        <v>11.155244830800042</v>
      </c>
      <c r="N14" s="9">
        <f t="shared" si="23"/>
        <v>2.2478197538196207</v>
      </c>
      <c r="O14" s="11">
        <f>J14/230*SQRT(0.0008*I14/PI()/M14)</f>
        <v>0.6187633888421696</v>
      </c>
      <c r="P14" s="11">
        <f t="shared" si="24"/>
        <v>2.0434725034723824</v>
      </c>
      <c r="Q14" s="22">
        <f t="shared" si="25"/>
        <v>0.20517616581622408</v>
      </c>
      <c r="R14" s="10">
        <f t="shared" si="12"/>
        <v>3.0578393623453217</v>
      </c>
      <c r="S14" s="18">
        <f t="shared" si="13"/>
        <v>2.5585360009405345</v>
      </c>
      <c r="T14" s="10">
        <f t="shared" si="14"/>
        <v>3.0846394022590053</v>
      </c>
      <c r="U14" s="18">
        <f t="shared" si="15"/>
        <v>315.44169058458033</v>
      </c>
      <c r="V14" s="13">
        <v>80</v>
      </c>
      <c r="W14" s="13">
        <f t="shared" si="16"/>
        <v>3.943021132307254</v>
      </c>
      <c r="X14" s="13">
        <f t="shared" si="26"/>
        <v>197.7490615894709</v>
      </c>
      <c r="Y14" s="13">
        <f t="shared" si="27"/>
        <v>2936.5735646036433</v>
      </c>
      <c r="Z14" s="11">
        <f t="shared" si="17"/>
        <v>1.0208925887290337</v>
      </c>
      <c r="AA14" s="22">
        <f t="shared" si="18"/>
        <v>0.21369414803995448</v>
      </c>
      <c r="AB14" s="10">
        <f t="shared" si="19"/>
        <v>8.281130154737887</v>
      </c>
    </row>
    <row r="15" spans="1:28" s="15" customFormat="1" ht="12.75">
      <c r="A15" s="10">
        <f t="shared" si="28"/>
        <v>456.1999580196478</v>
      </c>
      <c r="B15" s="9">
        <v>11</v>
      </c>
      <c r="C15" s="9">
        <v>5</v>
      </c>
      <c r="D15" s="9">
        <v>4</v>
      </c>
      <c r="E15" s="9">
        <f aca="true" t="shared" si="29" ref="E15:E29">(B15-C15)/2*D15</f>
        <v>12</v>
      </c>
      <c r="F15" s="10">
        <f aca="true" t="shared" si="30" ref="F15:F29">PI()*(B15*B15-C15*C15)/4*D15</f>
        <v>301.59289474462014</v>
      </c>
      <c r="G15" s="9">
        <f aca="true" t="shared" si="31" ref="G15:G29">D15*2+B15-C15</f>
        <v>14</v>
      </c>
      <c r="H15" s="21">
        <f aca="true" t="shared" si="32" ref="H15:H29">POWER(E15,-1.0485)*7025.1</f>
        <v>518.9565218216268</v>
      </c>
      <c r="I15" s="10">
        <f t="shared" si="22"/>
        <v>7265.391305502775</v>
      </c>
      <c r="J15" s="9">
        <v>340</v>
      </c>
      <c r="K15" s="12">
        <f t="shared" si="10"/>
        <v>0.927769678189942</v>
      </c>
      <c r="L15" s="12">
        <f t="shared" si="21"/>
        <v>0.9435249767142158</v>
      </c>
      <c r="M15" s="10">
        <f t="shared" si="11"/>
        <v>11.013520124914054</v>
      </c>
      <c r="N15" s="9">
        <f t="shared" si="23"/>
        <v>2.531269165591597</v>
      </c>
      <c r="O15" s="11">
        <f aca="true" t="shared" si="33" ref="O15:O29">J15/230*SQRT(0.0008*I15/PI()/M15)</f>
        <v>0.6058813274324468</v>
      </c>
      <c r="P15" s="11">
        <f t="shared" si="24"/>
        <v>2.3011537869014513</v>
      </c>
      <c r="Q15" s="22">
        <f t="shared" si="25"/>
        <v>0.18621977118732497</v>
      </c>
      <c r="R15" s="10">
        <f t="shared" si="12"/>
        <v>3.443432009209981</v>
      </c>
      <c r="S15" s="18">
        <f t="shared" si="13"/>
        <v>2.322150756518353</v>
      </c>
      <c r="T15" s="10">
        <f t="shared" si="14"/>
        <v>3.4677559714045345</v>
      </c>
      <c r="U15" s="18">
        <f t="shared" si="15"/>
        <v>315.4416905845803</v>
      </c>
      <c r="V15" s="13">
        <v>80</v>
      </c>
      <c r="W15" s="13">
        <f t="shared" si="16"/>
        <v>3.9430211323072535</v>
      </c>
      <c r="X15" s="13">
        <f t="shared" si="26"/>
        <v>180.50661628578322</v>
      </c>
      <c r="Y15" s="13">
        <f t="shared" si="27"/>
        <v>2779.8018908010617</v>
      </c>
      <c r="Z15" s="11">
        <f t="shared" si="17"/>
        <v>0.9996385823384049</v>
      </c>
      <c r="AA15" s="22">
        <f t="shared" si="18"/>
        <v>0.19395077003102842</v>
      </c>
      <c r="AB15" s="10">
        <f t="shared" si="19"/>
        <v>8.184138671383561</v>
      </c>
    </row>
    <row r="16" spans="1:28" s="15" customFormat="1" ht="12.75">
      <c r="A16" s="10">
        <f t="shared" si="28"/>
        <v>514.9481584067576</v>
      </c>
      <c r="B16" s="9">
        <v>11.5</v>
      </c>
      <c r="C16" s="9">
        <v>5</v>
      </c>
      <c r="D16" s="9">
        <v>4</v>
      </c>
      <c r="E16" s="9">
        <f t="shared" si="29"/>
        <v>13</v>
      </c>
      <c r="F16" s="10">
        <f t="shared" si="30"/>
        <v>336.93581209750533</v>
      </c>
      <c r="G16" s="9">
        <f t="shared" si="31"/>
        <v>14.5</v>
      </c>
      <c r="H16" s="21">
        <f t="shared" si="32"/>
        <v>477.18073938170477</v>
      </c>
      <c r="I16" s="10">
        <f t="shared" si="22"/>
        <v>6919.120721034719</v>
      </c>
      <c r="J16" s="9">
        <v>340</v>
      </c>
      <c r="K16" s="12">
        <f t="shared" si="10"/>
        <v>0.927769678189942</v>
      </c>
      <c r="L16" s="12">
        <f t="shared" si="21"/>
        <v>0.9435249767142158</v>
      </c>
      <c r="M16" s="10">
        <f t="shared" si="11"/>
        <v>10.865203572242672</v>
      </c>
      <c r="N16" s="9">
        <f t="shared" si="23"/>
        <v>2.8279022709343624</v>
      </c>
      <c r="O16" s="11">
        <f t="shared" si="33"/>
        <v>0.5952887268896606</v>
      </c>
      <c r="P16" s="11">
        <f t="shared" si="24"/>
        <v>2.5708202463039656</v>
      </c>
      <c r="Q16" s="22">
        <f t="shared" si="25"/>
        <v>0.17119767682280998</v>
      </c>
      <c r="R16" s="10">
        <f t="shared" si="12"/>
        <v>3.846959197789276</v>
      </c>
      <c r="S16" s="18">
        <f t="shared" si="13"/>
        <v>2.1348260295539</v>
      </c>
      <c r="T16" s="10">
        <f t="shared" si="14"/>
        <v>3.869320979206377</v>
      </c>
      <c r="U16" s="18">
        <f t="shared" si="15"/>
        <v>315.4416905845803</v>
      </c>
      <c r="V16" s="13">
        <v>80</v>
      </c>
      <c r="W16" s="13">
        <f t="shared" si="16"/>
        <v>3.9430211323072535</v>
      </c>
      <c r="X16" s="13">
        <f t="shared" si="26"/>
        <v>165.97590935015816</v>
      </c>
      <c r="Y16" s="13">
        <f t="shared" si="27"/>
        <v>2647.315754135023</v>
      </c>
      <c r="Z16" s="11">
        <f t="shared" si="17"/>
        <v>0.9821619384637041</v>
      </c>
      <c r="AA16" s="22">
        <f t="shared" si="18"/>
        <v>0.17830502655867922</v>
      </c>
      <c r="AB16" s="10">
        <f t="shared" si="19"/>
        <v>8.205239534446546</v>
      </c>
    </row>
    <row r="17" spans="1:28" s="15" customFormat="1" ht="12.75">
      <c r="A17" s="10">
        <f t="shared" si="28"/>
        <v>576.307389922183</v>
      </c>
      <c r="B17" s="9">
        <v>12</v>
      </c>
      <c r="C17" s="9">
        <v>5</v>
      </c>
      <c r="D17" s="9">
        <v>4</v>
      </c>
      <c r="E17" s="9">
        <f t="shared" si="29"/>
        <v>14</v>
      </c>
      <c r="F17" s="10">
        <f t="shared" si="30"/>
        <v>373.84952577718536</v>
      </c>
      <c r="G17" s="9">
        <f t="shared" si="31"/>
        <v>15</v>
      </c>
      <c r="H17" s="21">
        <f t="shared" si="32"/>
        <v>441.5066661839752</v>
      </c>
      <c r="I17" s="10">
        <f t="shared" si="22"/>
        <v>6622.599992759628</v>
      </c>
      <c r="J17" s="9">
        <v>340</v>
      </c>
      <c r="K17" s="12">
        <f t="shared" si="10"/>
        <v>0.927769678189942</v>
      </c>
      <c r="L17" s="12">
        <f t="shared" si="21"/>
        <v>0.9435249767142158</v>
      </c>
      <c r="M17" s="10">
        <f t="shared" si="11"/>
        <v>10.710295172785893</v>
      </c>
      <c r="N17" s="9">
        <f t="shared" si="23"/>
        <v>3.137719069847917</v>
      </c>
      <c r="O17" s="11">
        <f t="shared" si="33"/>
        <v>0.5865900341960181</v>
      </c>
      <c r="P17" s="11">
        <f t="shared" si="24"/>
        <v>2.852471881679924</v>
      </c>
      <c r="Q17" s="22">
        <f t="shared" si="25"/>
        <v>0.15910708798986448</v>
      </c>
      <c r="R17" s="10">
        <f t="shared" si="12"/>
        <v>4.268420928083206</v>
      </c>
      <c r="S17" s="18">
        <f t="shared" si="13"/>
        <v>1.9840570224492033</v>
      </c>
      <c r="T17" s="10">
        <f t="shared" si="14"/>
        <v>4.289203440962883</v>
      </c>
      <c r="U17" s="18">
        <f t="shared" si="15"/>
        <v>315.44169058458033</v>
      </c>
      <c r="V17" s="13">
        <v>80</v>
      </c>
      <c r="W17" s="13">
        <f t="shared" si="16"/>
        <v>3.943021132307254</v>
      </c>
      <c r="X17" s="13">
        <f t="shared" si="26"/>
        <v>153.56753606399135</v>
      </c>
      <c r="Y17" s="13">
        <f t="shared" si="27"/>
        <v>2533.8643450558575</v>
      </c>
      <c r="Z17" s="11">
        <f t="shared" si="17"/>
        <v>0.9678100374580741</v>
      </c>
      <c r="AA17" s="22">
        <f t="shared" si="18"/>
        <v>0.16571249140880281</v>
      </c>
      <c r="AB17" s="10">
        <f t="shared" si="19"/>
        <v>8.318904006347928</v>
      </c>
    </row>
    <row r="18" spans="1:28" s="15" customFormat="1" ht="12.75">
      <c r="A18" s="10">
        <f t="shared" si="28"/>
        <v>342.62010393790246</v>
      </c>
      <c r="B18" s="9">
        <v>10.5</v>
      </c>
      <c r="C18" s="9">
        <v>6</v>
      </c>
      <c r="D18" s="9">
        <v>4</v>
      </c>
      <c r="E18" s="9">
        <f t="shared" si="29"/>
        <v>9</v>
      </c>
      <c r="F18" s="10">
        <f t="shared" si="30"/>
        <v>233.26325452904214</v>
      </c>
      <c r="G18" s="9">
        <f t="shared" si="31"/>
        <v>12.5</v>
      </c>
      <c r="H18" s="21">
        <f t="shared" si="32"/>
        <v>701.6640720419231</v>
      </c>
      <c r="I18" s="10">
        <f t="shared" si="22"/>
        <v>8770.800900524038</v>
      </c>
      <c r="J18" s="9">
        <v>340</v>
      </c>
      <c r="K18" s="12">
        <f t="shared" si="10"/>
        <v>0.927769678189942</v>
      </c>
      <c r="L18" s="12">
        <f t="shared" si="21"/>
        <v>0.9435249767142158</v>
      </c>
      <c r="M18" s="10">
        <f t="shared" si="11"/>
        <v>11.300265460078727</v>
      </c>
      <c r="N18" s="9">
        <f t="shared" si="23"/>
        <v>1.9577784952622508</v>
      </c>
      <c r="O18" s="11">
        <f t="shared" si="33"/>
        <v>0.6571983153780369</v>
      </c>
      <c r="P18" s="11">
        <f t="shared" si="24"/>
        <v>1.7797986320565915</v>
      </c>
      <c r="Q18" s="22">
        <f t="shared" si="25"/>
        <v>0.2644988437690889</v>
      </c>
      <c r="R18" s="10">
        <f t="shared" si="12"/>
        <v>2.6632794446233445</v>
      </c>
      <c r="S18" s="18">
        <f t="shared" si="13"/>
        <v>3.2982866762239116</v>
      </c>
      <c r="T18" s="10">
        <f t="shared" si="14"/>
        <v>2.6978281922419347</v>
      </c>
      <c r="U18" s="18">
        <f t="shared" si="15"/>
        <v>315.44169058458033</v>
      </c>
      <c r="V18" s="13">
        <v>80</v>
      </c>
      <c r="W18" s="13">
        <f t="shared" si="16"/>
        <v>3.943021132307254</v>
      </c>
      <c r="X18" s="13">
        <f t="shared" si="26"/>
        <v>244.05706853632108</v>
      </c>
      <c r="Y18" s="13">
        <f t="shared" si="27"/>
        <v>3355.784692374415</v>
      </c>
      <c r="Z18" s="11">
        <f t="shared" si="17"/>
        <v>1.0843060555830337</v>
      </c>
      <c r="AA18" s="22">
        <f t="shared" si="18"/>
        <v>0.2754796340595183</v>
      </c>
      <c r="AB18" s="10">
        <f t="shared" si="19"/>
        <v>9.396782674696459</v>
      </c>
    </row>
    <row r="19" spans="1:28" s="15" customFormat="1" ht="12.75">
      <c r="A19" s="10">
        <f t="shared" si="28"/>
        <v>398.75727319669613</v>
      </c>
      <c r="B19" s="9">
        <v>11</v>
      </c>
      <c r="C19" s="9">
        <v>6</v>
      </c>
      <c r="D19" s="9">
        <v>4</v>
      </c>
      <c r="E19" s="9">
        <f t="shared" si="29"/>
        <v>10</v>
      </c>
      <c r="F19" s="10">
        <f t="shared" si="30"/>
        <v>267.0353755551324</v>
      </c>
      <c r="G19" s="9">
        <f t="shared" si="31"/>
        <v>13</v>
      </c>
      <c r="H19" s="21">
        <f t="shared" si="32"/>
        <v>628.2789520279416</v>
      </c>
      <c r="I19" s="10">
        <f t="shared" si="22"/>
        <v>8167.626376363241</v>
      </c>
      <c r="J19" s="9">
        <v>340</v>
      </c>
      <c r="K19" s="12">
        <f t="shared" si="10"/>
        <v>0.927769678189942</v>
      </c>
      <c r="L19" s="12">
        <f t="shared" si="21"/>
        <v>0.9435249767142158</v>
      </c>
      <c r="M19" s="10">
        <f t="shared" si="11"/>
        <v>11.158540754192737</v>
      </c>
      <c r="N19" s="9">
        <f t="shared" si="23"/>
        <v>2.2412279070342267</v>
      </c>
      <c r="O19" s="11">
        <f t="shared" si="33"/>
        <v>0.6382125906380242</v>
      </c>
      <c r="P19" s="11">
        <f t="shared" si="24"/>
        <v>2.0374799154856604</v>
      </c>
      <c r="Q19" s="22">
        <f t="shared" si="25"/>
        <v>0.23228343550406888</v>
      </c>
      <c r="R19" s="10">
        <f t="shared" si="12"/>
        <v>3.0488720914880045</v>
      </c>
      <c r="S19" s="18">
        <f t="shared" si="13"/>
        <v>2.8965622288293824</v>
      </c>
      <c r="T19" s="10">
        <f t="shared" si="14"/>
        <v>3.079212873605809</v>
      </c>
      <c r="U19" s="18">
        <f t="shared" si="15"/>
        <v>315.44169058458033</v>
      </c>
      <c r="V19" s="13">
        <v>80</v>
      </c>
      <c r="W19" s="13">
        <f t="shared" si="16"/>
        <v>3.943021132307254</v>
      </c>
      <c r="X19" s="13">
        <f t="shared" si="26"/>
        <v>218.53180940102317</v>
      </c>
      <c r="Y19" s="13">
        <f t="shared" si="27"/>
        <v>3125.0048744346313</v>
      </c>
      <c r="Z19" s="11">
        <f t="shared" si="17"/>
        <v>1.0529816656332713</v>
      </c>
      <c r="AA19" s="22">
        <f t="shared" si="18"/>
        <v>0.24192678840824036</v>
      </c>
      <c r="AB19" s="10">
        <f t="shared" si="19"/>
        <v>8.96224865287892</v>
      </c>
    </row>
    <row r="20" spans="1:28" s="15" customFormat="1" ht="12.75">
      <c r="A20" s="10">
        <f t="shared" si="28"/>
        <v>457.5054735838059</v>
      </c>
      <c r="B20" s="9">
        <v>11.5</v>
      </c>
      <c r="C20" s="9">
        <v>6</v>
      </c>
      <c r="D20" s="9">
        <v>4</v>
      </c>
      <c r="E20" s="9">
        <f t="shared" si="29"/>
        <v>11</v>
      </c>
      <c r="F20" s="10">
        <f t="shared" si="30"/>
        <v>302.3782929080176</v>
      </c>
      <c r="G20" s="9">
        <f t="shared" si="31"/>
        <v>13.5</v>
      </c>
      <c r="H20" s="21">
        <f t="shared" si="32"/>
        <v>568.5285520697288</v>
      </c>
      <c r="I20" s="10">
        <f t="shared" si="22"/>
        <v>7675.135452941338</v>
      </c>
      <c r="J20" s="9">
        <v>340</v>
      </c>
      <c r="K20" s="12">
        <f t="shared" si="10"/>
        <v>0.927769678189942</v>
      </c>
      <c r="L20" s="12">
        <f t="shared" si="21"/>
        <v>0.9435249767142158</v>
      </c>
      <c r="M20" s="10">
        <f t="shared" si="11"/>
        <v>11.010224201521355</v>
      </c>
      <c r="N20" s="9">
        <f t="shared" si="23"/>
        <v>2.537861012376992</v>
      </c>
      <c r="O20" s="11">
        <f t="shared" si="33"/>
        <v>0.6228250639047315</v>
      </c>
      <c r="P20" s="11">
        <f t="shared" si="24"/>
        <v>2.307146374888174</v>
      </c>
      <c r="Q20" s="22">
        <f t="shared" si="25"/>
        <v>0.2078786336438588</v>
      </c>
      <c r="R20" s="10">
        <f t="shared" si="12"/>
        <v>3.452399280067299</v>
      </c>
      <c r="S20" s="18">
        <f t="shared" si="13"/>
        <v>2.592235632673492</v>
      </c>
      <c r="T20" s="10">
        <f t="shared" si="14"/>
        <v>3.4795523153952304</v>
      </c>
      <c r="U20" s="18">
        <f t="shared" si="15"/>
        <v>315.4416905845803</v>
      </c>
      <c r="V20" s="13">
        <v>80</v>
      </c>
      <c r="W20" s="13">
        <f t="shared" si="16"/>
        <v>3.9430211323072535</v>
      </c>
      <c r="X20" s="13">
        <f t="shared" si="26"/>
        <v>197.7490615894709</v>
      </c>
      <c r="Y20" s="13">
        <f t="shared" si="27"/>
        <v>2936.5735646036433</v>
      </c>
      <c r="Z20" s="11">
        <f t="shared" si="17"/>
        <v>1.0275939127633364</v>
      </c>
      <c r="AA20" s="22">
        <f t="shared" si="18"/>
        <v>0.21650881005361658</v>
      </c>
      <c r="AB20" s="10">
        <f t="shared" si="19"/>
        <v>8.744488391527122</v>
      </c>
    </row>
    <row r="21" spans="1:28" s="15" customFormat="1" ht="12.75">
      <c r="A21" s="10">
        <f t="shared" si="28"/>
        <v>518.8647050992314</v>
      </c>
      <c r="B21" s="9">
        <v>12</v>
      </c>
      <c r="C21" s="9">
        <v>6</v>
      </c>
      <c r="D21" s="9">
        <v>4</v>
      </c>
      <c r="E21" s="9">
        <f t="shared" si="29"/>
        <v>12</v>
      </c>
      <c r="F21" s="10">
        <f t="shared" si="30"/>
        <v>339.29200658769764</v>
      </c>
      <c r="G21" s="9">
        <f t="shared" si="31"/>
        <v>14</v>
      </c>
      <c r="H21" s="21">
        <f t="shared" si="32"/>
        <v>518.9565218216268</v>
      </c>
      <c r="I21" s="10">
        <f t="shared" si="22"/>
        <v>7265.391305502775</v>
      </c>
      <c r="J21" s="9">
        <v>340</v>
      </c>
      <c r="K21" s="12">
        <f t="shared" si="10"/>
        <v>0.927769678189942</v>
      </c>
      <c r="L21" s="12">
        <f t="shared" si="21"/>
        <v>0.9435249767142158</v>
      </c>
      <c r="M21" s="10">
        <f t="shared" si="11"/>
        <v>10.85531580206458</v>
      </c>
      <c r="N21" s="9">
        <f t="shared" si="23"/>
        <v>2.8476778112905463</v>
      </c>
      <c r="O21" s="11">
        <f t="shared" si="33"/>
        <v>0.6102803854864854</v>
      </c>
      <c r="P21" s="11">
        <f t="shared" si="24"/>
        <v>2.588798010264133</v>
      </c>
      <c r="Q21" s="22">
        <f t="shared" si="25"/>
        <v>0.18893372012617307</v>
      </c>
      <c r="R21" s="10">
        <f t="shared" si="12"/>
        <v>3.8738610103612285</v>
      </c>
      <c r="S21" s="18">
        <f t="shared" si="13"/>
        <v>2.3559935571045414</v>
      </c>
      <c r="T21" s="10">
        <f t="shared" si="14"/>
        <v>3.898539467628811</v>
      </c>
      <c r="U21" s="18">
        <f t="shared" si="15"/>
        <v>315.4416905845803</v>
      </c>
      <c r="V21" s="13">
        <v>80</v>
      </c>
      <c r="W21" s="13">
        <f t="shared" si="16"/>
        <v>3.9430211323072535</v>
      </c>
      <c r="X21" s="13">
        <f t="shared" si="26"/>
        <v>180.50661628578322</v>
      </c>
      <c r="Y21" s="13">
        <f t="shared" si="27"/>
        <v>2779.8018908010617</v>
      </c>
      <c r="Z21" s="11">
        <f t="shared" si="17"/>
        <v>1.006896551775091</v>
      </c>
      <c r="AA21" s="22">
        <f t="shared" si="18"/>
        <v>0.1967773897994792</v>
      </c>
      <c r="AB21" s="10">
        <f t="shared" si="19"/>
        <v>8.683658273028852</v>
      </c>
    </row>
    <row r="22" spans="1:28" s="15" customFormat="1" ht="12.75">
      <c r="A22" s="10">
        <f t="shared" si="28"/>
        <v>582.8349677429732</v>
      </c>
      <c r="B22" s="9">
        <v>12.5</v>
      </c>
      <c r="C22" s="9">
        <v>6</v>
      </c>
      <c r="D22" s="9">
        <v>4</v>
      </c>
      <c r="E22" s="9">
        <f t="shared" si="29"/>
        <v>13</v>
      </c>
      <c r="F22" s="10">
        <f t="shared" si="30"/>
        <v>377.7765165941726</v>
      </c>
      <c r="G22" s="9">
        <f t="shared" si="31"/>
        <v>14.5</v>
      </c>
      <c r="H22" s="21">
        <f t="shared" si="32"/>
        <v>477.18073938170477</v>
      </c>
      <c r="I22" s="10">
        <f t="shared" si="22"/>
        <v>6919.120721034719</v>
      </c>
      <c r="J22" s="9">
        <v>340</v>
      </c>
      <c r="K22" s="12">
        <f t="shared" si="10"/>
        <v>0.927769678189942</v>
      </c>
      <c r="L22" s="12">
        <f t="shared" si="21"/>
        <v>0.9435249767142158</v>
      </c>
      <c r="M22" s="10">
        <f t="shared" si="11"/>
        <v>10.693815555822406</v>
      </c>
      <c r="N22" s="9">
        <f t="shared" si="23"/>
        <v>3.170678303774891</v>
      </c>
      <c r="O22" s="11">
        <f t="shared" si="33"/>
        <v>0.6000400624169518</v>
      </c>
      <c r="P22" s="11">
        <f t="shared" si="24"/>
        <v>2.882434821613537</v>
      </c>
      <c r="Q22" s="22">
        <f t="shared" si="25"/>
        <v>0.17394143372541</v>
      </c>
      <c r="R22" s="10">
        <f t="shared" si="12"/>
        <v>4.313257282369794</v>
      </c>
      <c r="S22" s="18">
        <f t="shared" si="13"/>
        <v>2.1690405338809717</v>
      </c>
      <c r="T22" s="10">
        <f t="shared" si="14"/>
        <v>4.335977452365854</v>
      </c>
      <c r="U22" s="18">
        <f t="shared" si="15"/>
        <v>315.44169058458033</v>
      </c>
      <c r="V22" s="13">
        <v>80</v>
      </c>
      <c r="W22" s="13">
        <f t="shared" si="16"/>
        <v>3.943021132307254</v>
      </c>
      <c r="X22" s="13">
        <f t="shared" si="26"/>
        <v>165.97590935015816</v>
      </c>
      <c r="Y22" s="13">
        <f t="shared" si="27"/>
        <v>2647.315754135023</v>
      </c>
      <c r="Z22" s="11">
        <f t="shared" si="17"/>
        <v>0.990001127584853</v>
      </c>
      <c r="AA22" s="22">
        <f t="shared" si="18"/>
        <v>0.1811626917821099</v>
      </c>
      <c r="AB22" s="10">
        <f t="shared" si="19"/>
        <v>8.74138705845343</v>
      </c>
    </row>
    <row r="23" spans="1:28" s="15" customFormat="1" ht="12.75">
      <c r="A23" s="10">
        <f t="shared" si="28"/>
        <v>444.4503179422259</v>
      </c>
      <c r="B23" s="9">
        <v>10</v>
      </c>
      <c r="C23" s="9">
        <v>5</v>
      </c>
      <c r="D23" s="9">
        <v>5</v>
      </c>
      <c r="E23" s="9">
        <f t="shared" si="29"/>
        <v>12.5</v>
      </c>
      <c r="F23" s="10">
        <f t="shared" si="30"/>
        <v>294.5243112740431</v>
      </c>
      <c r="G23" s="9">
        <f t="shared" si="31"/>
        <v>15</v>
      </c>
      <c r="H23" s="21">
        <f t="shared" si="32"/>
        <v>497.2128705775485</v>
      </c>
      <c r="I23" s="10">
        <f t="shared" si="22"/>
        <v>7458.193058663227</v>
      </c>
      <c r="J23" s="9">
        <v>340</v>
      </c>
      <c r="K23" s="12">
        <f t="shared" si="10"/>
        <v>0.927769678189942</v>
      </c>
      <c r="L23" s="12">
        <f t="shared" si="21"/>
        <v>0.9435249767142158</v>
      </c>
      <c r="M23" s="10">
        <f t="shared" si="11"/>
        <v>11.04318343544833</v>
      </c>
      <c r="N23" s="9">
        <f t="shared" si="23"/>
        <v>2.471942544523044</v>
      </c>
      <c r="O23" s="11">
        <f t="shared" si="33"/>
        <v>0.6130428133838534</v>
      </c>
      <c r="P23" s="11">
        <f t="shared" si="24"/>
        <v>2.2472204950209487</v>
      </c>
      <c r="Q23" s="22">
        <f t="shared" si="25"/>
        <v>0.19570723206914378</v>
      </c>
      <c r="R23" s="10">
        <f t="shared" si="12"/>
        <v>3.362726571494122</v>
      </c>
      <c r="S23" s="18">
        <f t="shared" si="13"/>
        <v>2.440458894927522</v>
      </c>
      <c r="T23" s="10">
        <f t="shared" si="14"/>
        <v>3.388289782552211</v>
      </c>
      <c r="U23" s="18">
        <f t="shared" si="15"/>
        <v>315.44169058458033</v>
      </c>
      <c r="V23" s="13">
        <v>80</v>
      </c>
      <c r="W23" s="13">
        <f t="shared" si="16"/>
        <v>3.943021132307254</v>
      </c>
      <c r="X23" s="13">
        <f t="shared" si="26"/>
        <v>172.94360715740814</v>
      </c>
      <c r="Y23" s="13">
        <f t="shared" si="27"/>
        <v>2853.5695180972343</v>
      </c>
      <c r="Z23" s="11">
        <f t="shared" si="17"/>
        <v>1.0114542586759443</v>
      </c>
      <c r="AA23" s="22">
        <f t="shared" si="18"/>
        <v>0.20383210718409045</v>
      </c>
      <c r="AB23" s="10">
        <f t="shared" si="19"/>
        <v>8.344961126881067</v>
      </c>
    </row>
    <row r="24" spans="1:28" s="15" customFormat="1" ht="12.75">
      <c r="A24" s="10">
        <f t="shared" si="28"/>
        <v>511.35799060532287</v>
      </c>
      <c r="B24" s="9">
        <v>10.5</v>
      </c>
      <c r="C24" s="9">
        <v>5</v>
      </c>
      <c r="D24" s="9">
        <v>5</v>
      </c>
      <c r="E24" s="9">
        <f t="shared" si="29"/>
        <v>13.75</v>
      </c>
      <c r="F24" s="10">
        <f t="shared" si="30"/>
        <v>334.7759671481623</v>
      </c>
      <c r="G24" s="9">
        <f t="shared" si="31"/>
        <v>15.5</v>
      </c>
      <c r="H24" s="21">
        <f t="shared" si="32"/>
        <v>449.9270785173708</v>
      </c>
      <c r="I24" s="10">
        <f t="shared" si="22"/>
        <v>6973.869717019247</v>
      </c>
      <c r="J24" s="9">
        <v>340</v>
      </c>
      <c r="K24" s="12">
        <f t="shared" si="10"/>
        <v>0.927769678189942</v>
      </c>
      <c r="L24" s="12">
        <f t="shared" si="21"/>
        <v>0.9435249767142158</v>
      </c>
      <c r="M24" s="10">
        <f t="shared" si="11"/>
        <v>10.874267361572588</v>
      </c>
      <c r="N24" s="9">
        <f aca="true" t="shared" si="34" ref="N24:N29">1.1*P24</f>
        <v>2.809774692274526</v>
      </c>
      <c r="O24" s="11">
        <f t="shared" si="33"/>
        <v>0.5973901393352137</v>
      </c>
      <c r="P24" s="11">
        <f aca="true" t="shared" si="35" ref="P24:P29">F24*0.00763</f>
        <v>2.5543406293404782</v>
      </c>
      <c r="Q24" s="22">
        <f aca="true" t="shared" si="36" ref="Q24:Q29">PI()*O24*O24/400*0.00889*I24</f>
        <v>0.17377270905115108</v>
      </c>
      <c r="R24" s="10">
        <f t="shared" si="12"/>
        <v>3.8222992029316525</v>
      </c>
      <c r="S24" s="18">
        <f t="shared" si="13"/>
        <v>2.1669365460633756</v>
      </c>
      <c r="T24" s="10">
        <f t="shared" si="14"/>
        <v>3.8449973341690358</v>
      </c>
      <c r="U24" s="18">
        <f t="shared" si="15"/>
        <v>315.44169058458033</v>
      </c>
      <c r="V24" s="13">
        <v>80</v>
      </c>
      <c r="W24" s="13">
        <f t="shared" si="16"/>
        <v>3.943021132307254</v>
      </c>
      <c r="X24" s="13">
        <f t="shared" si="26"/>
        <v>156.4963751364768</v>
      </c>
      <c r="Y24" s="13">
        <f t="shared" si="27"/>
        <v>2668.2631960769295</v>
      </c>
      <c r="Z24" s="11">
        <f t="shared" si="17"/>
        <v>0.9856290414471928</v>
      </c>
      <c r="AA24" s="22">
        <f t="shared" si="18"/>
        <v>0.18098696242594592</v>
      </c>
      <c r="AB24" s="10">
        <f t="shared" si="19"/>
        <v>8.246133655365</v>
      </c>
    </row>
    <row r="25" spans="1:28" s="15" customFormat="1" ht="12.75">
      <c r="A25" s="10">
        <f t="shared" si="28"/>
        <v>581.529452178815</v>
      </c>
      <c r="B25" s="9">
        <v>11</v>
      </c>
      <c r="C25" s="9">
        <v>5</v>
      </c>
      <c r="D25" s="9">
        <v>5</v>
      </c>
      <c r="E25" s="9">
        <f t="shared" si="29"/>
        <v>15</v>
      </c>
      <c r="F25" s="10">
        <f t="shared" si="30"/>
        <v>376.99111843077515</v>
      </c>
      <c r="G25" s="9">
        <f t="shared" si="31"/>
        <v>16</v>
      </c>
      <c r="H25" s="21">
        <f t="shared" si="32"/>
        <v>410.6963333516158</v>
      </c>
      <c r="I25" s="10">
        <f t="shared" si="22"/>
        <v>6571.141333625853</v>
      </c>
      <c r="J25" s="9">
        <v>340</v>
      </c>
      <c r="K25" s="12">
        <f t="shared" si="10"/>
        <v>0.927769678189942</v>
      </c>
      <c r="L25" s="12">
        <f t="shared" si="21"/>
        <v>0.9435249767142158</v>
      </c>
      <c r="M25" s="10">
        <f t="shared" si="11"/>
        <v>10.697111479215105</v>
      </c>
      <c r="N25" s="9">
        <f t="shared" si="34"/>
        <v>3.1640864569894958</v>
      </c>
      <c r="O25" s="11">
        <f t="shared" si="33"/>
        <v>0.5846665954001463</v>
      </c>
      <c r="P25" s="11">
        <f t="shared" si="35"/>
        <v>2.8764422336268143</v>
      </c>
      <c r="Q25" s="22">
        <f t="shared" si="36"/>
        <v>0.1568371758047101</v>
      </c>
      <c r="R25" s="10">
        <f t="shared" si="12"/>
        <v>4.304290011512476</v>
      </c>
      <c r="S25" s="18">
        <f t="shared" si="13"/>
        <v>1.9557513368370987</v>
      </c>
      <c r="T25" s="10">
        <f t="shared" si="14"/>
        <v>4.324776029246527</v>
      </c>
      <c r="U25" s="18">
        <f t="shared" si="15"/>
        <v>315.44169058458033</v>
      </c>
      <c r="V25" s="13">
        <v>80</v>
      </c>
      <c r="W25" s="13">
        <f t="shared" si="16"/>
        <v>3.943021132307254</v>
      </c>
      <c r="X25" s="13">
        <f t="shared" si="26"/>
        <v>142.85089855708375</v>
      </c>
      <c r="Y25" s="13">
        <f t="shared" si="27"/>
        <v>2514.175814604674</v>
      </c>
      <c r="Z25" s="11">
        <f t="shared" si="17"/>
        <v>0.9646365717246641</v>
      </c>
      <c r="AA25" s="22">
        <f t="shared" si="18"/>
        <v>0.1633483427826581</v>
      </c>
      <c r="AB25" s="10">
        <f t="shared" si="19"/>
        <v>8.296986595088162</v>
      </c>
    </row>
    <row r="26" spans="1:28" s="15" customFormat="1" ht="12.75">
      <c r="A26" s="10">
        <f t="shared" si="28"/>
        <v>509.72609615012544</v>
      </c>
      <c r="B26" s="9">
        <v>11</v>
      </c>
      <c r="C26" s="9">
        <v>6</v>
      </c>
      <c r="D26" s="9">
        <v>5</v>
      </c>
      <c r="E26" s="9">
        <f t="shared" si="29"/>
        <v>12.5</v>
      </c>
      <c r="F26" s="10">
        <f t="shared" si="30"/>
        <v>333.7942194439155</v>
      </c>
      <c r="G26" s="9">
        <f t="shared" si="31"/>
        <v>15</v>
      </c>
      <c r="H26" s="21">
        <f t="shared" si="32"/>
        <v>497.2128705775485</v>
      </c>
      <c r="I26" s="10">
        <f t="shared" si="22"/>
        <v>7458.193058663227</v>
      </c>
      <c r="J26" s="9">
        <v>340</v>
      </c>
      <c r="K26" s="12">
        <f t="shared" si="10"/>
        <v>0.927769678189942</v>
      </c>
      <c r="L26" s="12">
        <f t="shared" si="21"/>
        <v>0.9435249767142158</v>
      </c>
      <c r="M26" s="10">
        <f t="shared" si="11"/>
        <v>10.87838726581346</v>
      </c>
      <c r="N26" s="9">
        <f t="shared" si="34"/>
        <v>2.8015348837927827</v>
      </c>
      <c r="O26" s="11">
        <f t="shared" si="33"/>
        <v>0.6176688375475239</v>
      </c>
      <c r="P26" s="11">
        <f t="shared" si="35"/>
        <v>2.546849894357075</v>
      </c>
      <c r="Q26" s="22">
        <f t="shared" si="36"/>
        <v>0.1986719915897203</v>
      </c>
      <c r="R26" s="10">
        <f t="shared" si="12"/>
        <v>3.811090114360005</v>
      </c>
      <c r="S26" s="18">
        <f t="shared" si="13"/>
        <v>2.477429290281924</v>
      </c>
      <c r="T26" s="10">
        <f t="shared" si="14"/>
        <v>3.8370405812826816</v>
      </c>
      <c r="U26" s="18">
        <f t="shared" si="15"/>
        <v>315.4416905845803</v>
      </c>
      <c r="V26" s="13">
        <v>80</v>
      </c>
      <c r="W26" s="13">
        <f t="shared" si="16"/>
        <v>3.9430211323072535</v>
      </c>
      <c r="X26" s="13">
        <f t="shared" si="26"/>
        <v>172.94360715740814</v>
      </c>
      <c r="Y26" s="13">
        <f t="shared" si="27"/>
        <v>2853.5695180972343</v>
      </c>
      <c r="Z26" s="11">
        <f t="shared" si="17"/>
        <v>1.019086697616473</v>
      </c>
      <c r="AA26" s="22">
        <f t="shared" si="18"/>
        <v>0.2069199500501102</v>
      </c>
      <c r="AB26" s="10">
        <f t="shared" si="19"/>
        <v>8.868800303302535</v>
      </c>
    </row>
    <row r="27" spans="1:28" s="15" customFormat="1" ht="12.75">
      <c r="A27" s="10">
        <f t="shared" si="28"/>
        <v>583.1613466340127</v>
      </c>
      <c r="B27" s="9">
        <v>11.5</v>
      </c>
      <c r="C27" s="9">
        <v>6</v>
      </c>
      <c r="D27" s="9">
        <v>5</v>
      </c>
      <c r="E27" s="9">
        <f t="shared" si="29"/>
        <v>13.75</v>
      </c>
      <c r="F27" s="10">
        <f t="shared" si="30"/>
        <v>377.972866135022</v>
      </c>
      <c r="G27" s="9">
        <f t="shared" si="31"/>
        <v>15.5</v>
      </c>
      <c r="H27" s="21">
        <f t="shared" si="32"/>
        <v>449.9270785173708</v>
      </c>
      <c r="I27" s="10">
        <f t="shared" si="22"/>
        <v>6973.869717019247</v>
      </c>
      <c r="J27" s="9">
        <v>340</v>
      </c>
      <c r="K27" s="12">
        <f t="shared" si="10"/>
        <v>0.927769678189942</v>
      </c>
      <c r="L27" s="12">
        <f t="shared" si="21"/>
        <v>0.9435249767142158</v>
      </c>
      <c r="M27" s="10">
        <f t="shared" si="11"/>
        <v>10.692991574974231</v>
      </c>
      <c r="N27" s="9">
        <f t="shared" si="34"/>
        <v>3.1723262654712396</v>
      </c>
      <c r="O27" s="11">
        <f t="shared" si="33"/>
        <v>0.6024325660722124</v>
      </c>
      <c r="P27" s="11">
        <f t="shared" si="35"/>
        <v>2.8839329686102175</v>
      </c>
      <c r="Q27" s="22">
        <f t="shared" si="36"/>
        <v>0.17671863716693664</v>
      </c>
      <c r="R27" s="10">
        <f t="shared" si="12"/>
        <v>4.315499100084123</v>
      </c>
      <c r="S27" s="18">
        <f t="shared" si="13"/>
        <v>2.203672114790064</v>
      </c>
      <c r="T27" s="10">
        <f t="shared" si="14"/>
        <v>4.338582027434504</v>
      </c>
      <c r="U27" s="18">
        <f t="shared" si="15"/>
        <v>315.44169058458033</v>
      </c>
      <c r="V27" s="13">
        <v>80</v>
      </c>
      <c r="W27" s="13">
        <f t="shared" si="16"/>
        <v>3.943021132307254</v>
      </c>
      <c r="X27" s="13">
        <f t="shared" si="26"/>
        <v>156.4963751364768</v>
      </c>
      <c r="Y27" s="13">
        <f t="shared" si="27"/>
        <v>2668.2631960769295</v>
      </c>
      <c r="Z27" s="11">
        <f t="shared" si="17"/>
        <v>0.9939484995435156</v>
      </c>
      <c r="AA27" s="22">
        <f t="shared" si="18"/>
        <v>0.18405519209280508</v>
      </c>
      <c r="AB27" s="10">
        <f t="shared" si="19"/>
        <v>8.81432978388294</v>
      </c>
    </row>
    <row r="28" spans="1:28" s="15" customFormat="1" ht="12.75">
      <c r="A28" s="10">
        <f t="shared" si="28"/>
        <v>659.8603860282947</v>
      </c>
      <c r="B28" s="9">
        <v>12</v>
      </c>
      <c r="C28" s="9">
        <v>6</v>
      </c>
      <c r="D28" s="9">
        <v>5</v>
      </c>
      <c r="E28" s="9">
        <f t="shared" si="29"/>
        <v>15</v>
      </c>
      <c r="F28" s="10">
        <f t="shared" si="30"/>
        <v>424.11500823462205</v>
      </c>
      <c r="G28" s="9">
        <f t="shared" si="31"/>
        <v>16</v>
      </c>
      <c r="H28" s="21">
        <f t="shared" si="32"/>
        <v>410.6963333516158</v>
      </c>
      <c r="I28" s="10">
        <f t="shared" si="22"/>
        <v>6571.141333625853</v>
      </c>
      <c r="J28" s="9">
        <v>340</v>
      </c>
      <c r="K28" s="12">
        <f t="shared" si="10"/>
        <v>0.927769678189942</v>
      </c>
      <c r="L28" s="12">
        <f t="shared" si="21"/>
        <v>0.9435249767142158</v>
      </c>
      <c r="M28" s="10">
        <f t="shared" si="11"/>
        <v>10.49935607565326</v>
      </c>
      <c r="N28" s="9">
        <f t="shared" si="34"/>
        <v>3.559597264113183</v>
      </c>
      <c r="O28" s="11">
        <f t="shared" si="33"/>
        <v>0.5901470084333341</v>
      </c>
      <c r="P28" s="11">
        <f t="shared" si="35"/>
        <v>3.235997512830166</v>
      </c>
      <c r="Q28" s="22">
        <f t="shared" si="36"/>
        <v>0.15979120448716244</v>
      </c>
      <c r="R28" s="10">
        <f t="shared" si="12"/>
        <v>4.842326262951536</v>
      </c>
      <c r="S28" s="18">
        <f t="shared" si="13"/>
        <v>1.9925879192042484</v>
      </c>
      <c r="T28" s="10">
        <f t="shared" si="14"/>
        <v>4.863198134891805</v>
      </c>
      <c r="U28" s="18">
        <f t="shared" si="15"/>
        <v>315.44169058458033</v>
      </c>
      <c r="V28" s="13">
        <v>80</v>
      </c>
      <c r="W28" s="13">
        <f t="shared" si="16"/>
        <v>3.943021132307254</v>
      </c>
      <c r="X28" s="13">
        <f t="shared" si="26"/>
        <v>142.85089855708375</v>
      </c>
      <c r="Y28" s="13">
        <f t="shared" si="27"/>
        <v>2514.175814604674</v>
      </c>
      <c r="Z28" s="11">
        <f t="shared" si="17"/>
        <v>0.9736786597823055</v>
      </c>
      <c r="AA28" s="22">
        <f t="shared" si="18"/>
        <v>0.16642500931490856</v>
      </c>
      <c r="AB28" s="10">
        <f t="shared" si="19"/>
        <v>8.910225298801027</v>
      </c>
    </row>
    <row r="29" spans="1:28" s="15" customFormat="1" ht="12.75">
      <c r="A29" s="10">
        <f t="shared" si="28"/>
        <v>467.74071560680443</v>
      </c>
      <c r="B29" s="9">
        <v>11.1</v>
      </c>
      <c r="C29" s="9">
        <v>5</v>
      </c>
      <c r="D29" s="9">
        <v>4</v>
      </c>
      <c r="E29" s="9">
        <f t="shared" si="29"/>
        <v>12.2</v>
      </c>
      <c r="F29" s="10">
        <f t="shared" si="30"/>
        <v>308.5358145090536</v>
      </c>
      <c r="G29" s="9">
        <f t="shared" si="31"/>
        <v>14.100000000000001</v>
      </c>
      <c r="H29" s="21">
        <f t="shared" si="32"/>
        <v>510.0399895758906</v>
      </c>
      <c r="I29" s="10">
        <f t="shared" si="22"/>
        <v>7191.563853020059</v>
      </c>
      <c r="J29" s="9">
        <v>340</v>
      </c>
      <c r="K29" s="12">
        <f t="shared" si="10"/>
        <v>0.927769678189942</v>
      </c>
      <c r="L29" s="12">
        <f t="shared" si="21"/>
        <v>0.9435249767142158</v>
      </c>
      <c r="M29" s="10">
        <f t="shared" si="11"/>
        <v>10.984384162122609</v>
      </c>
      <c r="N29" s="9">
        <f t="shared" si="34"/>
        <v>2.589541091174487</v>
      </c>
      <c r="O29" s="11">
        <f t="shared" si="33"/>
        <v>0.6035940527014924</v>
      </c>
      <c r="P29" s="11">
        <f t="shared" si="35"/>
        <v>2.354128264704079</v>
      </c>
      <c r="Q29" s="22">
        <f t="shared" si="36"/>
        <v>0.18293840452042087</v>
      </c>
      <c r="R29" s="10">
        <f t="shared" si="12"/>
        <v>3.52270268358867</v>
      </c>
      <c r="S29" s="18">
        <f t="shared" si="13"/>
        <v>2.2812322866943275</v>
      </c>
      <c r="T29" s="10">
        <f t="shared" si="14"/>
        <v>3.546598034802535</v>
      </c>
      <c r="U29" s="18">
        <f t="shared" si="15"/>
        <v>315.4416905845803</v>
      </c>
      <c r="V29" s="13">
        <v>80</v>
      </c>
      <c r="W29" s="13">
        <f t="shared" si="16"/>
        <v>3.9430211323072535</v>
      </c>
      <c r="X29" s="13">
        <f t="shared" si="26"/>
        <v>177.40521376552718</v>
      </c>
      <c r="Y29" s="13">
        <f t="shared" si="27"/>
        <v>2751.5548655033267</v>
      </c>
      <c r="Z29" s="11">
        <f t="shared" si="17"/>
        <v>0.9958648267101218</v>
      </c>
      <c r="AA29" s="22">
        <f t="shared" si="18"/>
        <v>0.19053317592841293</v>
      </c>
      <c r="AB29" s="10">
        <f t="shared" si="19"/>
        <v>8.179873657152802</v>
      </c>
    </row>
    <row r="30" spans="1:28" s="15" customFormat="1" ht="12.75">
      <c r="A30" s="13"/>
      <c r="B30" s="13"/>
      <c r="C30" s="13"/>
      <c r="D30" s="13"/>
      <c r="E30" s="13"/>
      <c r="F30" s="18"/>
      <c r="G30" s="13"/>
      <c r="H30" s="17"/>
      <c r="I30" s="18"/>
      <c r="J30" s="13"/>
      <c r="K30" s="24"/>
      <c r="L30" s="24"/>
      <c r="M30" s="18"/>
      <c r="N30" s="13"/>
      <c r="O30" s="14"/>
      <c r="P30" s="14"/>
      <c r="Q30" s="23"/>
      <c r="R30" s="13"/>
      <c r="S30" s="18"/>
      <c r="T30" s="18"/>
      <c r="U30" s="18"/>
      <c r="V30" s="13"/>
      <c r="W30" s="13"/>
      <c r="X30" s="13"/>
      <c r="Y30" s="13"/>
      <c r="Z30" s="13"/>
      <c r="AB30" s="13"/>
    </row>
    <row r="31" spans="1:28" s="15" customFormat="1" ht="12.75">
      <c r="A31" s="13"/>
      <c r="B31" s="13"/>
      <c r="C31" s="13"/>
      <c r="D31" s="13"/>
      <c r="E31" s="13"/>
      <c r="F31" s="18"/>
      <c r="G31" s="13"/>
      <c r="H31" s="17"/>
      <c r="I31" s="18"/>
      <c r="J31" s="13"/>
      <c r="K31" s="24"/>
      <c r="L31" s="24"/>
      <c r="M31" s="18"/>
      <c r="N31" s="13"/>
      <c r="O31" s="14"/>
      <c r="P31" s="14"/>
      <c r="Q31" s="23"/>
      <c r="R31" s="13"/>
      <c r="S31" s="18"/>
      <c r="T31" s="18"/>
      <c r="U31" s="18"/>
      <c r="V31" s="13"/>
      <c r="W31" s="13"/>
      <c r="X31" s="13"/>
      <c r="Y31" s="13"/>
      <c r="Z31" s="13"/>
      <c r="AB31" s="13"/>
    </row>
    <row r="32" spans="1:28" s="15" customFormat="1" ht="12.75">
      <c r="A32" s="13"/>
      <c r="B32" s="13"/>
      <c r="C32" s="13"/>
      <c r="D32" s="13"/>
      <c r="E32" s="13"/>
      <c r="F32" s="18"/>
      <c r="G32" s="13"/>
      <c r="H32" s="17"/>
      <c r="I32" s="18"/>
      <c r="J32" s="13"/>
      <c r="K32" s="24"/>
      <c r="L32" s="24"/>
      <c r="M32" s="18"/>
      <c r="N32" s="13"/>
      <c r="O32" s="14"/>
      <c r="P32" s="14"/>
      <c r="Q32" s="23"/>
      <c r="R32" s="13"/>
      <c r="S32" s="18"/>
      <c r="T32" s="18"/>
      <c r="U32" s="18"/>
      <c r="V32" s="13"/>
      <c r="W32" s="13"/>
      <c r="X32" s="13"/>
      <c r="Y32" s="13"/>
      <c r="Z32" s="13"/>
      <c r="AB32" s="13"/>
    </row>
    <row r="33" spans="1:28" s="15" customFormat="1" ht="12.75">
      <c r="A33" s="13"/>
      <c r="B33" s="13"/>
      <c r="C33" s="13"/>
      <c r="D33" s="13"/>
      <c r="E33" s="13"/>
      <c r="F33" s="18"/>
      <c r="G33" s="13"/>
      <c r="H33" s="17"/>
      <c r="I33" s="18"/>
      <c r="J33" s="13"/>
      <c r="K33" s="24"/>
      <c r="L33" s="24"/>
      <c r="M33" s="18"/>
      <c r="N33" s="13"/>
      <c r="O33" s="14"/>
      <c r="P33" s="14"/>
      <c r="Q33" s="23"/>
      <c r="R33" s="13"/>
      <c r="S33" s="18"/>
      <c r="T33" s="18"/>
      <c r="U33" s="18"/>
      <c r="V33" s="13"/>
      <c r="W33" s="13"/>
      <c r="X33" s="13"/>
      <c r="Y33" s="13"/>
      <c r="Z33" s="13"/>
      <c r="AB33" s="13"/>
    </row>
    <row r="34" spans="1:28" s="15" customFormat="1" ht="12.75">
      <c r="A34" s="13"/>
      <c r="B34" s="13"/>
      <c r="C34" s="13"/>
      <c r="D34" s="13"/>
      <c r="E34" s="13"/>
      <c r="F34" s="18"/>
      <c r="G34" s="13"/>
      <c r="H34" s="17"/>
      <c r="I34" s="18"/>
      <c r="J34" s="13"/>
      <c r="K34" s="24"/>
      <c r="L34" s="24"/>
      <c r="M34" s="18"/>
      <c r="N34" s="13"/>
      <c r="O34" s="14"/>
      <c r="P34" s="14"/>
      <c r="Q34" s="23"/>
      <c r="R34" s="13"/>
      <c r="S34" s="18"/>
      <c r="T34" s="18"/>
      <c r="U34" s="18"/>
      <c r="V34" s="13"/>
      <c r="W34" s="13"/>
      <c r="X34" s="13"/>
      <c r="Y34" s="13"/>
      <c r="Z34" s="13"/>
      <c r="AB34" s="13"/>
    </row>
    <row r="35" spans="1:28" s="15" customFormat="1" ht="12.75">
      <c r="A35" s="13"/>
      <c r="B35" s="13"/>
      <c r="C35" s="13"/>
      <c r="D35" s="13"/>
      <c r="E35" s="13"/>
      <c r="F35" s="18"/>
      <c r="G35" s="13"/>
      <c r="H35" s="17"/>
      <c r="I35" s="18"/>
      <c r="J35" s="13"/>
      <c r="K35" s="24"/>
      <c r="L35" s="24"/>
      <c r="M35" s="18"/>
      <c r="N35" s="13"/>
      <c r="O35" s="14"/>
      <c r="P35" s="14"/>
      <c r="Q35" s="23"/>
      <c r="R35" s="13"/>
      <c r="S35" s="18"/>
      <c r="T35" s="18"/>
      <c r="U35" s="18"/>
      <c r="V35" s="13"/>
      <c r="W35" s="13"/>
      <c r="X35" s="13"/>
      <c r="Y35" s="13"/>
      <c r="Z35" s="13"/>
      <c r="AB35" s="13"/>
    </row>
    <row r="36" spans="1:28" s="15" customFormat="1" ht="12.75">
      <c r="A36" s="13"/>
      <c r="B36" s="13"/>
      <c r="C36" s="13"/>
      <c r="D36" s="13"/>
      <c r="E36" s="13"/>
      <c r="F36" s="18"/>
      <c r="G36" s="13"/>
      <c r="H36" s="17"/>
      <c r="I36" s="18"/>
      <c r="J36" s="13"/>
      <c r="K36" s="24"/>
      <c r="L36" s="24"/>
      <c r="M36" s="18"/>
      <c r="N36" s="13"/>
      <c r="O36" s="14"/>
      <c r="P36" s="14"/>
      <c r="Q36" s="23"/>
      <c r="R36" s="13"/>
      <c r="S36" s="18"/>
      <c r="T36" s="18"/>
      <c r="U36" s="18"/>
      <c r="V36" s="13"/>
      <c r="W36" s="13"/>
      <c r="X36" s="13"/>
      <c r="Y36" s="13"/>
      <c r="Z36" s="13"/>
      <c r="AB36" s="13"/>
    </row>
    <row r="37" spans="1:28" s="15" customFormat="1" ht="12.75">
      <c r="A37" s="13"/>
      <c r="B37" s="13"/>
      <c r="C37" s="13"/>
      <c r="D37" s="13"/>
      <c r="E37" s="13"/>
      <c r="F37" s="18"/>
      <c r="G37" s="13"/>
      <c r="H37" s="17"/>
      <c r="I37" s="18"/>
      <c r="J37" s="13"/>
      <c r="K37" s="24"/>
      <c r="L37" s="24"/>
      <c r="M37" s="18"/>
      <c r="N37" s="13"/>
      <c r="O37" s="14"/>
      <c r="P37" s="14"/>
      <c r="Q37" s="23"/>
      <c r="R37" s="13"/>
      <c r="S37" s="18"/>
      <c r="T37" s="18"/>
      <c r="U37" s="18"/>
      <c r="V37" s="13"/>
      <c r="W37" s="13"/>
      <c r="X37" s="13"/>
      <c r="Y37" s="13"/>
      <c r="Z37" s="13"/>
      <c r="AB37" s="13"/>
    </row>
    <row r="38" spans="1:28" s="15" customFormat="1" ht="12.75">
      <c r="A38" s="13"/>
      <c r="B38" s="13"/>
      <c r="C38" s="13"/>
      <c r="D38" s="13"/>
      <c r="E38" s="13"/>
      <c r="F38" s="18"/>
      <c r="G38" s="13"/>
      <c r="H38" s="17"/>
      <c r="I38" s="18"/>
      <c r="J38" s="13"/>
      <c r="K38" s="24"/>
      <c r="L38" s="24"/>
      <c r="M38" s="18"/>
      <c r="N38" s="13"/>
      <c r="O38" s="14"/>
      <c r="P38" s="14"/>
      <c r="Q38" s="23"/>
      <c r="R38" s="13"/>
      <c r="S38" s="18"/>
      <c r="T38" s="18"/>
      <c r="U38" s="18"/>
      <c r="V38" s="13"/>
      <c r="W38" s="13"/>
      <c r="X38" s="13"/>
      <c r="Y38" s="13"/>
      <c r="Z38" s="13"/>
      <c r="AB38" s="13"/>
    </row>
    <row r="39" spans="6:20" ht="12.75">
      <c r="F39" s="5"/>
      <c r="H39" s="7"/>
      <c r="I39" s="5"/>
      <c r="K39" s="8"/>
      <c r="L39" s="8"/>
      <c r="S39" s="5"/>
      <c r="T39" s="5"/>
    </row>
    <row r="40" spans="6:20" ht="12.75">
      <c r="F40" s="5"/>
      <c r="H40" s="7"/>
      <c r="I40" s="5"/>
      <c r="K40" s="8"/>
      <c r="L40" s="8"/>
      <c r="S40" s="5"/>
      <c r="T40" s="5"/>
    </row>
    <row r="41" spans="6:20" ht="12.75">
      <c r="F41" s="5"/>
      <c r="H41" s="7"/>
      <c r="I41" s="5"/>
      <c r="K41" s="8"/>
      <c r="L41" s="8"/>
      <c r="S41" s="5"/>
      <c r="T41" s="5"/>
    </row>
    <row r="42" spans="6:20" ht="12.75">
      <c r="F42" s="5"/>
      <c r="H42" s="7"/>
      <c r="I42" s="5"/>
      <c r="K42" s="8"/>
      <c r="L42" s="8"/>
      <c r="S42" s="5"/>
      <c r="T42" s="5"/>
    </row>
    <row r="43" spans="6:20" ht="12.75">
      <c r="F43" s="5"/>
      <c r="H43" s="7"/>
      <c r="I43" s="5"/>
      <c r="K43" s="8"/>
      <c r="L43" s="8"/>
      <c r="S43" s="5"/>
      <c r="T43" s="5"/>
    </row>
    <row r="44" spans="6:20" ht="12.75">
      <c r="F44" s="5"/>
      <c r="H44" s="7"/>
      <c r="I44" s="5"/>
      <c r="K44" s="8"/>
      <c r="L44" s="8"/>
      <c r="S44" s="5"/>
      <c r="T44" s="5"/>
    </row>
    <row r="45" spans="6:20" ht="12.75">
      <c r="F45" s="5"/>
      <c r="H45" s="7"/>
      <c r="I45" s="5"/>
      <c r="K45" s="8"/>
      <c r="L45" s="8"/>
      <c r="S45" s="5"/>
      <c r="T45" s="5"/>
    </row>
    <row r="46" spans="6:20" ht="12.75">
      <c r="F46" s="5"/>
      <c r="H46" s="7"/>
      <c r="I46" s="5"/>
      <c r="K46" s="8"/>
      <c r="L46" s="8"/>
      <c r="S46" s="5"/>
      <c r="T46" s="5"/>
    </row>
    <row r="47" spans="6:20" ht="12.75">
      <c r="F47" s="5"/>
      <c r="H47" s="7"/>
      <c r="I47" s="5"/>
      <c r="K47" s="8"/>
      <c r="L47" s="8"/>
      <c r="S47" s="5"/>
      <c r="T47" s="5"/>
    </row>
    <row r="48" spans="6:20" ht="12.75">
      <c r="F48" s="5"/>
      <c r="H48" s="7"/>
      <c r="I48" s="5"/>
      <c r="K48" s="8"/>
      <c r="L48" s="8"/>
      <c r="S48" s="5"/>
      <c r="T48" s="5"/>
    </row>
    <row r="49" spans="6:20" ht="12.75">
      <c r="F49" s="5"/>
      <c r="H49" s="7"/>
      <c r="I49" s="5"/>
      <c r="K49" s="8"/>
      <c r="L49" s="8"/>
      <c r="S49" s="5"/>
      <c r="T49" s="5"/>
    </row>
    <row r="50" spans="6:20" ht="12.75">
      <c r="F50" s="5"/>
      <c r="H50" s="7"/>
      <c r="I50" s="5"/>
      <c r="K50" s="8"/>
      <c r="L50" s="8"/>
      <c r="S50" s="5"/>
      <c r="T50" s="5"/>
    </row>
    <row r="51" spans="6:20" ht="12.75">
      <c r="F51" s="5"/>
      <c r="H51" s="7"/>
      <c r="I51" s="5"/>
      <c r="K51" s="8"/>
      <c r="L51" s="8"/>
      <c r="S51" s="5"/>
      <c r="T51" s="5"/>
    </row>
    <row r="52" spans="6:20" ht="12.75">
      <c r="F52" s="5"/>
      <c r="H52" s="7"/>
      <c r="I52" s="5"/>
      <c r="K52" s="8"/>
      <c r="L52" s="8"/>
      <c r="S52" s="5"/>
      <c r="T52" s="5"/>
    </row>
    <row r="53" spans="6:20" ht="12.75">
      <c r="F53" s="5"/>
      <c r="H53" s="7"/>
      <c r="I53" s="5"/>
      <c r="K53" s="8"/>
      <c r="L53" s="8"/>
      <c r="S53" s="5"/>
      <c r="T53" s="5"/>
    </row>
    <row r="54" spans="6:20" ht="12.75">
      <c r="F54" s="5"/>
      <c r="H54" s="7"/>
      <c r="I54" s="5"/>
      <c r="K54" s="8"/>
      <c r="L54" s="8"/>
      <c r="S54" s="5"/>
      <c r="T54" s="5"/>
    </row>
    <row r="55" spans="6:20" ht="12.75">
      <c r="F55" s="5"/>
      <c r="H55" s="7"/>
      <c r="I55" s="5"/>
      <c r="K55" s="8"/>
      <c r="L55" s="8"/>
      <c r="S55" s="5"/>
      <c r="T55" s="5"/>
    </row>
    <row r="56" spans="6:20" ht="12.75">
      <c r="F56" s="5"/>
      <c r="H56" s="7"/>
      <c r="I56" s="5"/>
      <c r="K56" s="8"/>
      <c r="L56" s="8"/>
      <c r="S56" s="5"/>
      <c r="T56" s="5"/>
    </row>
    <row r="57" spans="6:20" ht="12.75">
      <c r="F57" s="5"/>
      <c r="H57" s="7"/>
      <c r="I57" s="5"/>
      <c r="K57" s="8"/>
      <c r="L57" s="8"/>
      <c r="S57" s="5"/>
      <c r="T57" s="5"/>
    </row>
    <row r="58" spans="6:20" ht="12.75">
      <c r="F58" s="5"/>
      <c r="H58" s="7"/>
      <c r="I58" s="5"/>
      <c r="K58" s="8"/>
      <c r="L58" s="8"/>
      <c r="S58" s="5"/>
      <c r="T58" s="5"/>
    </row>
    <row r="59" spans="6:20" ht="12.75">
      <c r="F59" s="5"/>
      <c r="H59" s="7"/>
      <c r="I59" s="5"/>
      <c r="K59" s="8"/>
      <c r="L59" s="8"/>
      <c r="S59" s="5"/>
      <c r="T59" s="5"/>
    </row>
    <row r="60" spans="6:20" ht="12.75">
      <c r="F60" s="5"/>
      <c r="H60" s="7"/>
      <c r="I60" s="5"/>
      <c r="K60" s="8"/>
      <c r="L60" s="8"/>
      <c r="S60" s="5"/>
      <c r="T60" s="5"/>
    </row>
    <row r="61" spans="6:20" ht="12.75">
      <c r="F61" s="5"/>
      <c r="H61" s="7"/>
      <c r="I61" s="5"/>
      <c r="K61" s="8"/>
      <c r="L61" s="8"/>
      <c r="S61" s="5"/>
      <c r="T61" s="5"/>
    </row>
    <row r="62" spans="6:20" ht="12.75">
      <c r="F62" s="5"/>
      <c r="H62" s="7"/>
      <c r="I62" s="5"/>
      <c r="K62" s="8"/>
      <c r="L62" s="8"/>
      <c r="S62" s="5"/>
      <c r="T62" s="5"/>
    </row>
    <row r="63" spans="6:20" ht="12.75">
      <c r="F63" s="5"/>
      <c r="H63" s="7"/>
      <c r="I63" s="5"/>
      <c r="K63" s="8"/>
      <c r="L63" s="8"/>
      <c r="S63" s="5"/>
      <c r="T63" s="5"/>
    </row>
    <row r="64" spans="6:20" ht="12.75">
      <c r="F64" s="5"/>
      <c r="I64" s="5"/>
      <c r="K64" s="8"/>
      <c r="L64" s="8"/>
      <c r="S64" s="5"/>
      <c r="T64" s="5"/>
    </row>
    <row r="65" spans="6:20" ht="12.75">
      <c r="F65" s="5"/>
      <c r="I65" s="5"/>
      <c r="K65" s="8"/>
      <c r="L65" s="8"/>
      <c r="S65" s="5"/>
      <c r="T65" s="5"/>
    </row>
    <row r="66" spans="6:20" ht="12.75">
      <c r="F66" s="5"/>
      <c r="I66" s="5"/>
      <c r="K66" s="8"/>
      <c r="L66" s="8"/>
      <c r="S66" s="5"/>
      <c r="T66" s="5"/>
    </row>
    <row r="67" spans="6:20" ht="12.75">
      <c r="F67" s="5"/>
      <c r="I67" s="5"/>
      <c r="K67" s="8"/>
      <c r="L67" s="8"/>
      <c r="S67" s="5"/>
      <c r="T67" s="5"/>
    </row>
    <row r="68" spans="6:20" ht="12.75">
      <c r="F68" s="5"/>
      <c r="I68" s="5"/>
      <c r="K68" s="8"/>
      <c r="L68" s="8"/>
      <c r="S68" s="5"/>
      <c r="T68" s="5"/>
    </row>
    <row r="69" spans="6:20" ht="12.75">
      <c r="F69" s="5"/>
      <c r="I69" s="5"/>
      <c r="K69" s="8"/>
      <c r="L69" s="8"/>
      <c r="S69" s="5"/>
      <c r="T69" s="5"/>
    </row>
    <row r="70" spans="6:20" ht="12.75">
      <c r="F70" s="5"/>
      <c r="I70" s="5"/>
      <c r="K70" s="8"/>
      <c r="L70" s="8"/>
      <c r="S70" s="5"/>
      <c r="T70" s="5"/>
    </row>
    <row r="71" spans="6:20" ht="12.75">
      <c r="F71" s="5"/>
      <c r="I71" s="5"/>
      <c r="K71" s="8"/>
      <c r="L71" s="8"/>
      <c r="S71" s="5"/>
      <c r="T71" s="5"/>
    </row>
    <row r="72" spans="6:20" ht="12.75">
      <c r="F72" s="5"/>
      <c r="I72" s="5"/>
      <c r="K72" s="8"/>
      <c r="L72" s="8"/>
      <c r="S72" s="5"/>
      <c r="T72" s="5"/>
    </row>
    <row r="73" spans="6:20" ht="12.75">
      <c r="F73" s="5"/>
      <c r="K73" s="8"/>
      <c r="L73" s="8"/>
      <c r="S73" s="5"/>
      <c r="T73" s="5"/>
    </row>
    <row r="74" spans="6:20" ht="12.75">
      <c r="F74" s="5"/>
      <c r="K74" s="8"/>
      <c r="L74" s="8"/>
      <c r="S74" s="5"/>
      <c r="T74" s="5"/>
    </row>
    <row r="75" spans="6:20" ht="12.75">
      <c r="F75" s="5"/>
      <c r="K75" s="8"/>
      <c r="L75" s="8"/>
      <c r="S75" s="5"/>
      <c r="T75" s="5"/>
    </row>
    <row r="76" spans="6:20" ht="12.75">
      <c r="F76" s="5"/>
      <c r="K76" s="8"/>
      <c r="L76" s="8"/>
      <c r="S76" s="5"/>
      <c r="T76" s="5"/>
    </row>
    <row r="77" spans="6:20" ht="12.75">
      <c r="F77" s="5"/>
      <c r="K77" s="8"/>
      <c r="L77" s="8"/>
      <c r="S77" s="5"/>
      <c r="T77" s="5"/>
    </row>
    <row r="78" spans="6:20" ht="12.75">
      <c r="F78" s="5"/>
      <c r="K78" s="8"/>
      <c r="L78" s="8"/>
      <c r="S78" s="5"/>
      <c r="T78" s="5"/>
    </row>
    <row r="79" spans="6:20" ht="12.75">
      <c r="F79" s="5"/>
      <c r="K79" s="8"/>
      <c r="L79" s="8"/>
      <c r="S79" s="5"/>
      <c r="T79" s="5"/>
    </row>
    <row r="80" spans="6:20" ht="12.75">
      <c r="F80" s="5"/>
      <c r="K80" s="8"/>
      <c r="L80" s="8"/>
      <c r="S80" s="5"/>
      <c r="T80" s="5"/>
    </row>
    <row r="81" spans="6:20" ht="12.75">
      <c r="F81" s="5"/>
      <c r="K81" s="8"/>
      <c r="L81" s="8"/>
      <c r="S81" s="5"/>
      <c r="T81" s="5"/>
    </row>
    <row r="82" spans="6:20" ht="12.75">
      <c r="F82" s="5"/>
      <c r="K82" s="8"/>
      <c r="L82" s="8"/>
      <c r="S82" s="5"/>
      <c r="T82" s="5"/>
    </row>
    <row r="83" spans="6:20" ht="12.75">
      <c r="F83" s="5"/>
      <c r="K83" s="8"/>
      <c r="L83" s="8"/>
      <c r="S83" s="5"/>
      <c r="T83" s="5"/>
    </row>
    <row r="84" spans="6:20" ht="12.75">
      <c r="F84" s="5"/>
      <c r="K84" s="8"/>
      <c r="L84" s="8"/>
      <c r="S84" s="5"/>
      <c r="T84" s="5"/>
    </row>
    <row r="85" spans="6:20" ht="12.75">
      <c r="F85" s="5"/>
      <c r="K85" s="8"/>
      <c r="L85" s="8"/>
      <c r="S85" s="5"/>
      <c r="T85" s="5"/>
    </row>
    <row r="86" spans="6:20" ht="12.75">
      <c r="F86" s="5"/>
      <c r="K86" s="8"/>
      <c r="L86" s="8"/>
      <c r="S86" s="5"/>
      <c r="T86" s="5"/>
    </row>
    <row r="87" spans="6:20" ht="12.75">
      <c r="F87" s="5"/>
      <c r="K87" s="8"/>
      <c r="L87" s="8"/>
      <c r="S87" s="5"/>
      <c r="T87" s="5"/>
    </row>
    <row r="88" spans="6:20" ht="12.75">
      <c r="F88" s="5"/>
      <c r="K88" s="8"/>
      <c r="L88" s="8"/>
      <c r="S88" s="5"/>
      <c r="T88" s="5"/>
    </row>
    <row r="89" spans="6:20" ht="12.75">
      <c r="F89" s="5"/>
      <c r="K89" s="8"/>
      <c r="L89" s="8"/>
      <c r="S89" s="5"/>
      <c r="T89" s="5"/>
    </row>
    <row r="90" spans="6:20" ht="12.75">
      <c r="F90" s="5"/>
      <c r="K90" s="8"/>
      <c r="L90" s="8"/>
      <c r="S90" s="5"/>
      <c r="T90" s="5"/>
    </row>
    <row r="91" spans="6:20" ht="12.75">
      <c r="F91" s="5"/>
      <c r="K91" s="8"/>
      <c r="L91" s="8"/>
      <c r="S91" s="5"/>
      <c r="T91" s="5"/>
    </row>
    <row r="92" spans="6:20" ht="12.75">
      <c r="F92" s="5"/>
      <c r="K92" s="8"/>
      <c r="L92" s="8"/>
      <c r="S92" s="5"/>
      <c r="T92" s="5"/>
    </row>
    <row r="93" spans="6:20" ht="12.75">
      <c r="F93" s="5"/>
      <c r="K93" s="8"/>
      <c r="L93" s="8"/>
      <c r="S93" s="5"/>
      <c r="T93" s="5"/>
    </row>
    <row r="94" spans="6:20" ht="12.75">
      <c r="F94" s="5"/>
      <c r="K94" s="8"/>
      <c r="L94" s="8"/>
      <c r="S94" s="5"/>
      <c r="T94" s="5"/>
    </row>
    <row r="95" spans="11:20" ht="12.75">
      <c r="K95" s="8"/>
      <c r="L95" s="8"/>
      <c r="S95" s="5"/>
      <c r="T95" s="5"/>
    </row>
    <row r="96" spans="11:20" ht="12.75">
      <c r="K96" s="8"/>
      <c r="L96" s="8"/>
      <c r="S96" s="5"/>
      <c r="T96" s="5"/>
    </row>
    <row r="97" spans="11:20" ht="12.75">
      <c r="K97" s="8"/>
      <c r="L97" s="8"/>
      <c r="S97" s="5"/>
      <c r="T97" s="5"/>
    </row>
    <row r="98" spans="11:20" ht="12.75">
      <c r="K98" s="8"/>
      <c r="L98" s="8"/>
      <c r="S98" s="5"/>
      <c r="T98" s="5"/>
    </row>
    <row r="99" spans="11:20" ht="12.75">
      <c r="K99" s="8"/>
      <c r="L99" s="8"/>
      <c r="S99" s="5"/>
      <c r="T99" s="5"/>
    </row>
    <row r="100" spans="11:20" ht="12.75">
      <c r="K100" s="8"/>
      <c r="L100" s="8"/>
      <c r="S100" s="5"/>
      <c r="T100" s="5"/>
    </row>
    <row r="101" spans="11:20" ht="12.75">
      <c r="K101" s="8"/>
      <c r="L101" s="8"/>
      <c r="S101" s="5"/>
      <c r="T101" s="5"/>
    </row>
    <row r="102" spans="11:20" ht="12.75">
      <c r="K102" s="8"/>
      <c r="L102" s="8"/>
      <c r="S102" s="5"/>
      <c r="T102" s="5"/>
    </row>
    <row r="103" spans="11:20" ht="12.75">
      <c r="K103" s="8"/>
      <c r="L103" s="8"/>
      <c r="S103" s="5"/>
      <c r="T103" s="5"/>
    </row>
    <row r="104" spans="11:20" ht="12.75">
      <c r="K104" s="8"/>
      <c r="L104" s="8"/>
      <c r="S104" s="5"/>
      <c r="T104" s="5"/>
    </row>
    <row r="105" spans="11:20" ht="12.75">
      <c r="K105" s="8"/>
      <c r="L105" s="8"/>
      <c r="S105" s="5"/>
      <c r="T105" s="5"/>
    </row>
    <row r="106" spans="11:20" ht="12.75">
      <c r="K106" s="8"/>
      <c r="L106" s="8"/>
      <c r="S106" s="5"/>
      <c r="T106" s="5"/>
    </row>
    <row r="107" spans="11:20" ht="12.75">
      <c r="K107" s="8"/>
      <c r="L107" s="8"/>
      <c r="S107" s="5"/>
      <c r="T107" s="5"/>
    </row>
    <row r="108" spans="19:20" ht="12.75">
      <c r="S108" s="5"/>
      <c r="T108" s="5"/>
    </row>
    <row r="109" spans="19:20" ht="12.75">
      <c r="S109" s="5"/>
      <c r="T109" s="5"/>
    </row>
    <row r="110" spans="19:20" ht="12.75">
      <c r="S110" s="5"/>
      <c r="T110" s="5"/>
    </row>
    <row r="111" spans="19:20" ht="12.75">
      <c r="S111" s="5"/>
      <c r="T111" s="5"/>
    </row>
    <row r="112" spans="19:20" ht="12.75">
      <c r="S112" s="5"/>
      <c r="T112" s="5"/>
    </row>
    <row r="113" spans="19:20" ht="12.75">
      <c r="S113" s="5"/>
      <c r="T113" s="5"/>
    </row>
    <row r="114" spans="19:20" ht="12.75">
      <c r="S114" s="5"/>
      <c r="T114" s="5"/>
    </row>
    <row r="115" spans="19:20" ht="12.75">
      <c r="S115" s="5"/>
      <c r="T115" s="5"/>
    </row>
    <row r="116" spans="19:20" ht="12.75">
      <c r="S116" s="5"/>
      <c r="T116" s="5"/>
    </row>
    <row r="117" spans="19:20" ht="12.75">
      <c r="S117" s="5"/>
      <c r="T117" s="5"/>
    </row>
    <row r="118" spans="19:20" ht="12.75">
      <c r="S118" s="5"/>
      <c r="T118" s="5"/>
    </row>
    <row r="119" spans="19:20" ht="12.75">
      <c r="S119" s="5"/>
      <c r="T119" s="5"/>
    </row>
    <row r="120" spans="19:20" ht="12.75">
      <c r="S120" s="5"/>
      <c r="T120" s="5"/>
    </row>
    <row r="121" spans="19:20" ht="12.75">
      <c r="S121" s="5"/>
      <c r="T121" s="5"/>
    </row>
    <row r="122" spans="19:20" ht="12.75">
      <c r="S122" s="5"/>
      <c r="T122" s="5"/>
    </row>
    <row r="123" spans="19:20" ht="12.75">
      <c r="S123" s="5"/>
      <c r="T123" s="5"/>
    </row>
    <row r="124" spans="19:20" ht="12.75">
      <c r="S124" s="5"/>
      <c r="T124" s="5"/>
    </row>
    <row r="125" spans="19:20" ht="12.75">
      <c r="S125" s="5"/>
      <c r="T125" s="5"/>
    </row>
    <row r="126" spans="19:20" ht="12.75">
      <c r="S126" s="5"/>
      <c r="T126" s="5"/>
    </row>
    <row r="127" spans="19:20" ht="12.75">
      <c r="S127" s="5"/>
      <c r="T127" s="5"/>
    </row>
    <row r="128" spans="19:20" ht="12.75">
      <c r="S128" s="5"/>
      <c r="T128" s="5"/>
    </row>
    <row r="129" spans="19:20" ht="12.75">
      <c r="S129" s="5"/>
      <c r="T129" s="5"/>
    </row>
    <row r="130" spans="19:20" ht="12.75">
      <c r="S130" s="5"/>
      <c r="T130" s="5"/>
    </row>
    <row r="131" spans="19:20" ht="12.75">
      <c r="S131" s="5"/>
      <c r="T131" s="5"/>
    </row>
    <row r="132" spans="19:20" ht="12.75">
      <c r="S132" s="5"/>
      <c r="T132" s="5"/>
    </row>
    <row r="133" spans="19:20" ht="12.75">
      <c r="S133" s="5"/>
      <c r="T133" s="5"/>
    </row>
    <row r="134" spans="19:20" ht="12.75">
      <c r="S134" s="5"/>
      <c r="T134" s="5"/>
    </row>
    <row r="135" spans="19:20" ht="12.75">
      <c r="S135" s="5"/>
      <c r="T135" s="5"/>
    </row>
    <row r="136" spans="19:20" ht="12.75">
      <c r="S136" s="5"/>
      <c r="T136" s="5"/>
    </row>
    <row r="137" spans="19:20" ht="12.75">
      <c r="S137" s="5"/>
      <c r="T137" s="5"/>
    </row>
    <row r="138" spans="19:20" ht="12.75">
      <c r="S138" s="5"/>
      <c r="T138" s="5"/>
    </row>
    <row r="139" spans="19:20" ht="12.75">
      <c r="S139" s="5"/>
      <c r="T139" s="5"/>
    </row>
    <row r="140" spans="19:20" ht="12.75">
      <c r="S140" s="5"/>
      <c r="T140" s="5"/>
    </row>
    <row r="141" spans="19:20" ht="12.75">
      <c r="S141" s="5"/>
      <c r="T141" s="5"/>
    </row>
    <row r="142" spans="19:20" ht="12.75">
      <c r="S142" s="5"/>
      <c r="T142" s="5"/>
    </row>
    <row r="143" spans="19:20" ht="12.75">
      <c r="S143" s="5"/>
      <c r="T143" s="5"/>
    </row>
    <row r="144" spans="19:20" ht="12.75">
      <c r="S144" s="5"/>
      <c r="T144" s="5"/>
    </row>
    <row r="145" spans="19:20" ht="12.75">
      <c r="S145" s="5"/>
      <c r="T145" s="5"/>
    </row>
    <row r="146" spans="19:20" ht="12.75">
      <c r="S146" s="5"/>
      <c r="T146" s="5"/>
    </row>
    <row r="147" spans="19:20" ht="12.75">
      <c r="S147" s="5"/>
      <c r="T147" s="5"/>
    </row>
    <row r="148" spans="19:20" ht="12.75">
      <c r="S148" s="5"/>
      <c r="T148" s="5"/>
    </row>
    <row r="149" spans="19:20" ht="12.75">
      <c r="S149" s="5"/>
      <c r="T149" s="5"/>
    </row>
    <row r="150" spans="19:20" ht="12.75">
      <c r="S150" s="5"/>
      <c r="T150" s="5"/>
    </row>
    <row r="151" spans="19:20" ht="12.75">
      <c r="S151" s="5"/>
      <c r="T151" s="5"/>
    </row>
    <row r="152" spans="19:20" ht="12.75">
      <c r="S152" s="5"/>
      <c r="T152" s="5"/>
    </row>
    <row r="153" spans="19:20" ht="12.75">
      <c r="S153" s="5"/>
      <c r="T153" s="5"/>
    </row>
    <row r="154" spans="19:20" ht="12.75">
      <c r="S154" s="5"/>
      <c r="T154" s="5"/>
    </row>
    <row r="155" spans="19:20" ht="12.75">
      <c r="S155" s="5"/>
      <c r="T155" s="5"/>
    </row>
    <row r="156" spans="19:20" ht="12.75">
      <c r="S156" s="5"/>
      <c r="T156" s="5"/>
    </row>
    <row r="157" spans="19:20" ht="12.75">
      <c r="S157" s="5"/>
      <c r="T157" s="5"/>
    </row>
    <row r="158" spans="19:20" ht="12.75">
      <c r="S158" s="5"/>
      <c r="T158" s="5"/>
    </row>
    <row r="159" spans="19:20" ht="12.75">
      <c r="S159" s="5"/>
      <c r="T159" s="5"/>
    </row>
    <row r="160" spans="19:20" ht="12.75">
      <c r="S160" s="5"/>
      <c r="T160" s="5"/>
    </row>
    <row r="161" spans="19:20" ht="12.75">
      <c r="S161" s="5"/>
      <c r="T161" s="5"/>
    </row>
    <row r="162" spans="19:20" ht="12.75">
      <c r="S162" s="5"/>
      <c r="T162" s="5"/>
    </row>
    <row r="163" spans="19:20" ht="12.75">
      <c r="S163" s="5"/>
      <c r="T163" s="5"/>
    </row>
    <row r="164" spans="19:20" ht="12.75">
      <c r="S164" s="5"/>
      <c r="T164" s="5"/>
    </row>
    <row r="165" spans="19:20" ht="12.75">
      <c r="S165" s="5"/>
      <c r="T165" s="5"/>
    </row>
    <row r="166" spans="19:20" ht="12.75">
      <c r="S166" s="5"/>
      <c r="T166" s="5"/>
    </row>
    <row r="167" spans="19:20" ht="12.75">
      <c r="S167" s="5"/>
      <c r="T167" s="5"/>
    </row>
    <row r="168" spans="19:20" ht="12.75">
      <c r="S168" s="5"/>
      <c r="T168" s="5"/>
    </row>
    <row r="169" spans="19:20" ht="12.75">
      <c r="S169" s="5"/>
      <c r="T169" s="5"/>
    </row>
    <row r="170" spans="19:20" ht="12.75">
      <c r="S170" s="5"/>
      <c r="T170" s="5"/>
    </row>
    <row r="171" spans="19:20" ht="12.75">
      <c r="S171" s="5"/>
      <c r="T171" s="5"/>
    </row>
    <row r="172" spans="19:20" ht="12.75">
      <c r="S172" s="5"/>
      <c r="T172" s="5"/>
    </row>
    <row r="173" spans="19:20" ht="12.75">
      <c r="S173" s="5"/>
      <c r="T173" s="5"/>
    </row>
    <row r="174" spans="19:20" ht="12.75">
      <c r="S174" s="5"/>
      <c r="T174" s="5"/>
    </row>
    <row r="175" spans="19:20" ht="12.75">
      <c r="S175" s="5"/>
      <c r="T175" s="5"/>
    </row>
    <row r="176" spans="19:20" ht="12.75">
      <c r="S176" s="5"/>
      <c r="T176" s="5"/>
    </row>
    <row r="177" spans="19:20" ht="12.75">
      <c r="S177" s="5"/>
      <c r="T177" s="5"/>
    </row>
    <row r="178" spans="19:20" ht="12.75">
      <c r="S178" s="5"/>
      <c r="T178" s="5"/>
    </row>
    <row r="179" spans="19:20" ht="12.75">
      <c r="S179" s="5"/>
      <c r="T179" s="5"/>
    </row>
    <row r="180" spans="19:20" ht="12.75">
      <c r="S180" s="5"/>
      <c r="T180" s="5"/>
    </row>
    <row r="181" spans="19:20" ht="12.75">
      <c r="S181" s="5"/>
      <c r="T181" s="5"/>
    </row>
    <row r="182" spans="19:20" ht="12.75">
      <c r="S182" s="5"/>
      <c r="T182" s="5"/>
    </row>
    <row r="183" spans="19:20" ht="12.75">
      <c r="S183" s="5"/>
      <c r="T183" s="5"/>
    </row>
    <row r="184" spans="19:20" ht="12.75">
      <c r="S184" s="5"/>
      <c r="T184" s="5"/>
    </row>
    <row r="185" spans="19:20" ht="12.75">
      <c r="S185" s="5"/>
      <c r="T185" s="5"/>
    </row>
    <row r="186" spans="19:20" ht="12.75">
      <c r="S186" s="5"/>
      <c r="T186" s="5"/>
    </row>
    <row r="187" spans="19:20" ht="12.75">
      <c r="S187" s="5"/>
      <c r="T187" s="5"/>
    </row>
    <row r="188" spans="19:20" ht="12.75">
      <c r="S188" s="5"/>
      <c r="T188" s="5"/>
    </row>
    <row r="189" spans="19:20" ht="12.75">
      <c r="S189" s="5"/>
      <c r="T189" s="5"/>
    </row>
    <row r="190" spans="19:20" ht="12.75">
      <c r="S190" s="5"/>
      <c r="T190" s="5"/>
    </row>
    <row r="191" spans="19:20" ht="12.75">
      <c r="S191" s="5"/>
      <c r="T191" s="5"/>
    </row>
    <row r="192" spans="19:20" ht="12.75">
      <c r="S192" s="5"/>
      <c r="T192" s="5"/>
    </row>
    <row r="193" spans="19:20" ht="12.75">
      <c r="S193" s="5"/>
      <c r="T193" s="5"/>
    </row>
    <row r="194" spans="19:20" ht="12.75">
      <c r="S194" s="5"/>
      <c r="T194" s="5"/>
    </row>
    <row r="195" spans="19:20" ht="12.75">
      <c r="S195" s="5"/>
      <c r="T195" s="5"/>
    </row>
    <row r="196" spans="19:20" ht="12.75">
      <c r="S196" s="5"/>
      <c r="T196" s="5"/>
    </row>
    <row r="197" spans="19:20" ht="12.75">
      <c r="S197" s="5"/>
      <c r="T197" s="5"/>
    </row>
    <row r="198" spans="19:20" ht="12.75">
      <c r="S198" s="5"/>
      <c r="T198" s="5"/>
    </row>
    <row r="199" spans="19:20" ht="12.75">
      <c r="S199" s="5"/>
      <c r="T199" s="5"/>
    </row>
    <row r="200" spans="19:20" ht="12.75">
      <c r="S200" s="5"/>
      <c r="T200" s="5"/>
    </row>
    <row r="201" spans="19:20" ht="12.75">
      <c r="S201" s="5"/>
      <c r="T201" s="5"/>
    </row>
    <row r="202" spans="19:20" ht="12.75">
      <c r="S202" s="5"/>
      <c r="T202" s="5"/>
    </row>
    <row r="203" spans="19:20" ht="12.75">
      <c r="S203" s="5"/>
      <c r="T203" s="5"/>
    </row>
    <row r="204" spans="19:20" ht="12.75">
      <c r="S204" s="5"/>
      <c r="T204" s="5"/>
    </row>
    <row r="205" spans="19:20" ht="12.75">
      <c r="S205" s="5"/>
      <c r="T205" s="5"/>
    </row>
    <row r="206" spans="19:20" ht="12.75">
      <c r="S206" s="5"/>
      <c r="T206" s="5"/>
    </row>
    <row r="207" spans="19:20" ht="12.75">
      <c r="S207" s="5"/>
      <c r="T207" s="5"/>
    </row>
    <row r="208" spans="19:20" ht="12.75">
      <c r="S208" s="5"/>
      <c r="T208" s="5"/>
    </row>
    <row r="209" spans="19:20" ht="12.75">
      <c r="S209" s="5"/>
      <c r="T209" s="5"/>
    </row>
    <row r="210" spans="19:20" ht="12.75">
      <c r="S210" s="5"/>
      <c r="T210" s="5"/>
    </row>
    <row r="211" spans="19:20" ht="12.75">
      <c r="S211" s="5"/>
      <c r="T211" s="5"/>
    </row>
    <row r="212" spans="19:20" ht="12.75">
      <c r="S212" s="5"/>
      <c r="T212" s="5"/>
    </row>
    <row r="213" spans="19:20" ht="12.75">
      <c r="S213" s="5"/>
      <c r="T213" s="5"/>
    </row>
    <row r="214" spans="19:20" ht="12.75">
      <c r="S214" s="5"/>
      <c r="T214" s="5"/>
    </row>
    <row r="215" spans="19:20" ht="12.75">
      <c r="S215" s="5"/>
      <c r="T215" s="5"/>
    </row>
    <row r="216" spans="19:20" ht="12.75">
      <c r="S216" s="5"/>
      <c r="T216" s="5"/>
    </row>
    <row r="217" spans="19:20" ht="12.75">
      <c r="S217" s="5"/>
      <c r="T217" s="5"/>
    </row>
    <row r="218" spans="19:20" ht="12.75">
      <c r="S218" s="5"/>
      <c r="T218" s="5"/>
    </row>
    <row r="219" spans="19:20" ht="12.75">
      <c r="S219" s="5"/>
      <c r="T219" s="5"/>
    </row>
    <row r="220" spans="19:20" ht="12.75">
      <c r="S220" s="5"/>
      <c r="T220" s="5"/>
    </row>
    <row r="221" spans="19:20" ht="12.75">
      <c r="S221" s="5"/>
      <c r="T221" s="5"/>
    </row>
    <row r="222" spans="19:20" ht="12.75">
      <c r="S222" s="5"/>
      <c r="T222" s="5"/>
    </row>
    <row r="223" spans="19:20" ht="12.75">
      <c r="S223" s="5"/>
      <c r="T223" s="5"/>
    </row>
    <row r="224" spans="19:20" ht="12.75">
      <c r="S224" s="5"/>
      <c r="T224" s="5"/>
    </row>
    <row r="225" spans="19:20" ht="12.75">
      <c r="S225" s="5"/>
      <c r="T225" s="5"/>
    </row>
    <row r="226" spans="19:20" ht="12.75">
      <c r="S226" s="5"/>
      <c r="T226" s="5"/>
    </row>
    <row r="227" spans="19:20" ht="12.75">
      <c r="S227" s="5"/>
      <c r="T227" s="5"/>
    </row>
    <row r="228" spans="19:20" ht="12.75">
      <c r="S228" s="5"/>
      <c r="T228" s="5"/>
    </row>
    <row r="229" spans="19:20" ht="12.75">
      <c r="S229" s="5"/>
      <c r="T229" s="5"/>
    </row>
    <row r="230" spans="19:20" ht="12.75">
      <c r="S230" s="5"/>
      <c r="T230" s="5"/>
    </row>
    <row r="231" spans="19:20" ht="12.75">
      <c r="S231" s="5"/>
      <c r="T231" s="5"/>
    </row>
    <row r="232" spans="19:20" ht="12.75">
      <c r="S232" s="5"/>
      <c r="T232" s="5"/>
    </row>
    <row r="233" spans="19:20" ht="12.75">
      <c r="S233" s="5"/>
      <c r="T233" s="5"/>
    </row>
    <row r="234" spans="19:20" ht="12.75">
      <c r="S234" s="5"/>
      <c r="T234" s="5"/>
    </row>
    <row r="235" spans="19:20" ht="12.75">
      <c r="S235" s="5"/>
      <c r="T235" s="5"/>
    </row>
    <row r="236" spans="19:20" ht="12.75">
      <c r="S236" s="5"/>
      <c r="T236" s="5"/>
    </row>
    <row r="237" spans="19:20" ht="12.75">
      <c r="S237" s="5"/>
      <c r="T237" s="5"/>
    </row>
    <row r="238" spans="19:20" ht="12.75">
      <c r="S238" s="5"/>
      <c r="T238" s="5"/>
    </row>
    <row r="239" spans="19:20" ht="12.75">
      <c r="S239" s="5"/>
      <c r="T239" s="5"/>
    </row>
    <row r="240" spans="19:20" ht="12.75">
      <c r="S240" s="5"/>
      <c r="T240" s="5"/>
    </row>
    <row r="241" spans="19:20" ht="12.75">
      <c r="S241" s="5"/>
      <c r="T241" s="5"/>
    </row>
    <row r="242" spans="19:20" ht="12.75">
      <c r="S242" s="5"/>
      <c r="T242" s="5"/>
    </row>
    <row r="243" spans="19:20" ht="12.75">
      <c r="S243" s="5"/>
      <c r="T243" s="5"/>
    </row>
    <row r="244" spans="19:20" ht="12.75">
      <c r="S244" s="5"/>
      <c r="T244" s="5"/>
    </row>
    <row r="245" spans="19:20" ht="12.75">
      <c r="S245" s="5"/>
      <c r="T245" s="5"/>
    </row>
    <row r="246" spans="19:20" ht="12.75">
      <c r="S246" s="5"/>
      <c r="T246" s="5"/>
    </row>
    <row r="247" spans="19:20" ht="12.75">
      <c r="S247" s="5"/>
      <c r="T247" s="5"/>
    </row>
    <row r="248" spans="19:20" ht="12.75">
      <c r="S248" s="5"/>
      <c r="T248" s="5"/>
    </row>
    <row r="249" spans="19:20" ht="12.75">
      <c r="S249" s="5"/>
      <c r="T249" s="5"/>
    </row>
    <row r="250" spans="19:20" ht="12.75">
      <c r="S250" s="5"/>
      <c r="T250" s="5"/>
    </row>
    <row r="251" spans="19:20" ht="12.75">
      <c r="S251" s="5"/>
      <c r="T251" s="5"/>
    </row>
    <row r="252" spans="19:20" ht="12.75">
      <c r="S252" s="5"/>
      <c r="T252" s="5"/>
    </row>
    <row r="253" spans="19:20" ht="12.75">
      <c r="S253" s="5"/>
      <c r="T253" s="5"/>
    </row>
    <row r="254" spans="19:20" ht="12.75">
      <c r="S254" s="5"/>
      <c r="T254" s="5"/>
    </row>
    <row r="255" spans="19:20" ht="12.75">
      <c r="S255" s="5"/>
      <c r="T255" s="5"/>
    </row>
    <row r="256" spans="19:20" ht="12.75">
      <c r="S256" s="5"/>
      <c r="T256" s="5"/>
    </row>
    <row r="257" spans="19:20" ht="12.75">
      <c r="S257" s="5"/>
      <c r="T257" s="5"/>
    </row>
    <row r="258" spans="19:20" ht="12.75">
      <c r="S258" s="5"/>
      <c r="T258" s="5"/>
    </row>
    <row r="259" spans="19:20" ht="12.75">
      <c r="S259" s="5"/>
      <c r="T259" s="5"/>
    </row>
    <row r="260" spans="19:20" ht="12.75">
      <c r="S260" s="5"/>
      <c r="T260" s="5"/>
    </row>
    <row r="261" spans="19:20" ht="12.75">
      <c r="S261" s="5"/>
      <c r="T261" s="5"/>
    </row>
    <row r="262" spans="19:20" ht="12.75">
      <c r="S262" s="5"/>
      <c r="T262" s="5"/>
    </row>
    <row r="263" spans="19:20" ht="12.75">
      <c r="S263" s="5"/>
      <c r="T263" s="5"/>
    </row>
    <row r="264" spans="19:20" ht="12.75">
      <c r="S264" s="5"/>
      <c r="T264" s="5"/>
    </row>
    <row r="265" spans="19:20" ht="12.75">
      <c r="S265" s="5"/>
      <c r="T265" s="5"/>
    </row>
    <row r="266" spans="19:20" ht="12.75">
      <c r="S266" s="5"/>
      <c r="T266" s="5"/>
    </row>
    <row r="267" spans="19:20" ht="12.75">
      <c r="S267" s="5"/>
      <c r="T267" s="5"/>
    </row>
    <row r="268" spans="19:20" ht="12.75">
      <c r="S268" s="5"/>
      <c r="T268" s="5"/>
    </row>
    <row r="269" spans="19:20" ht="12.75">
      <c r="S269" s="5"/>
      <c r="T269" s="5"/>
    </row>
    <row r="270" spans="19:20" ht="12.75">
      <c r="S270" s="5"/>
      <c r="T270" s="5"/>
    </row>
    <row r="271" spans="19:20" ht="12.75">
      <c r="S271" s="5"/>
      <c r="T271" s="5"/>
    </row>
    <row r="272" spans="19:20" ht="12.75">
      <c r="S272" s="5"/>
      <c r="T272" s="5"/>
    </row>
    <row r="273" spans="19:20" ht="12.75">
      <c r="S273" s="5"/>
      <c r="T273" s="5"/>
    </row>
    <row r="274" spans="19:20" ht="12.75">
      <c r="S274" s="5"/>
      <c r="T274" s="5"/>
    </row>
    <row r="275" spans="19:20" ht="12.75">
      <c r="S275" s="5"/>
      <c r="T275" s="5"/>
    </row>
    <row r="276" spans="19:20" ht="12.75">
      <c r="S276" s="5"/>
      <c r="T276" s="5"/>
    </row>
    <row r="277" spans="19:20" ht="12.75">
      <c r="S277" s="5"/>
      <c r="T277" s="5"/>
    </row>
    <row r="278" spans="19:20" ht="12.75">
      <c r="S278" s="5"/>
      <c r="T278" s="5"/>
    </row>
    <row r="279" spans="19:20" ht="12.75">
      <c r="S279" s="5"/>
      <c r="T279" s="5"/>
    </row>
    <row r="280" spans="19:20" ht="12.75">
      <c r="S280" s="5"/>
      <c r="T280" s="5"/>
    </row>
    <row r="281" spans="19:20" ht="12.75">
      <c r="S281" s="5"/>
      <c r="T281" s="5"/>
    </row>
    <row r="282" spans="19:20" ht="12.75">
      <c r="S282" s="5"/>
      <c r="T282" s="5"/>
    </row>
    <row r="283" spans="19:20" ht="12.75">
      <c r="S283" s="5"/>
      <c r="T283" s="5"/>
    </row>
    <row r="284" spans="19:20" ht="12.75">
      <c r="S284" s="5"/>
      <c r="T284" s="5"/>
    </row>
    <row r="285" spans="19:20" ht="12.75">
      <c r="S285" s="5"/>
      <c r="T285" s="5"/>
    </row>
    <row r="286" spans="19:20" ht="12.75">
      <c r="S286" s="5"/>
      <c r="T286" s="5"/>
    </row>
    <row r="287" spans="19:20" ht="12.75">
      <c r="S287" s="5"/>
      <c r="T287" s="5"/>
    </row>
    <row r="288" spans="19:20" ht="12.75">
      <c r="S288" s="5"/>
      <c r="T288" s="5"/>
    </row>
    <row r="289" spans="19:20" ht="12.75">
      <c r="S289" s="5"/>
      <c r="T289" s="5"/>
    </row>
    <row r="290" spans="19:20" ht="12.75">
      <c r="S290" s="5"/>
      <c r="T290" s="5"/>
    </row>
    <row r="291" spans="19:20" ht="12.75">
      <c r="S291" s="5"/>
      <c r="T291" s="5"/>
    </row>
    <row r="292" spans="19:20" ht="12.75">
      <c r="S292" s="5"/>
      <c r="T292" s="5"/>
    </row>
    <row r="293" spans="19:20" ht="12.75">
      <c r="S293" s="5"/>
      <c r="T293" s="5"/>
    </row>
    <row r="294" spans="19:20" ht="12.75">
      <c r="S294" s="5"/>
      <c r="T294" s="5"/>
    </row>
    <row r="295" spans="19:20" ht="12.75">
      <c r="S295" s="5"/>
      <c r="T295" s="5"/>
    </row>
    <row r="296" spans="19:20" ht="12.75">
      <c r="S296" s="5"/>
      <c r="T296" s="5"/>
    </row>
    <row r="297" spans="19:20" ht="12.75">
      <c r="S297" s="5"/>
      <c r="T297" s="5"/>
    </row>
    <row r="298" spans="19:20" ht="12.75">
      <c r="S298" s="5"/>
      <c r="T298" s="5"/>
    </row>
    <row r="299" spans="19:20" ht="12.75">
      <c r="S299" s="5"/>
      <c r="T299" s="5"/>
    </row>
    <row r="300" spans="19:20" ht="12.75">
      <c r="S300" s="5"/>
      <c r="T300" s="5"/>
    </row>
    <row r="301" spans="19:20" ht="12.75">
      <c r="S301" s="5"/>
      <c r="T301" s="5"/>
    </row>
    <row r="302" spans="19:20" ht="12.75">
      <c r="S302" s="5"/>
      <c r="T302" s="5"/>
    </row>
    <row r="303" spans="19:20" ht="12.75">
      <c r="S303" s="5"/>
      <c r="T303" s="5"/>
    </row>
    <row r="304" spans="19:20" ht="12.75">
      <c r="S304" s="5"/>
      <c r="T304" s="5"/>
    </row>
    <row r="305" spans="19:20" ht="12.75">
      <c r="S305" s="5"/>
      <c r="T305" s="5"/>
    </row>
    <row r="306" spans="19:20" ht="12.75">
      <c r="S306" s="5"/>
      <c r="T306" s="5"/>
    </row>
    <row r="307" spans="19:20" ht="12.75">
      <c r="S307" s="5"/>
      <c r="T307" s="5"/>
    </row>
    <row r="308" spans="19:20" ht="12.75">
      <c r="S308" s="5"/>
      <c r="T308" s="5"/>
    </row>
    <row r="309" spans="19:20" ht="12.75">
      <c r="S309" s="5"/>
      <c r="T309" s="5"/>
    </row>
    <row r="310" spans="19:20" ht="12.75">
      <c r="S310" s="5"/>
      <c r="T310" s="5"/>
    </row>
    <row r="311" spans="19:20" ht="12.75">
      <c r="S311" s="5"/>
      <c r="T311" s="5"/>
    </row>
    <row r="312" spans="19:20" ht="12.75">
      <c r="S312" s="5"/>
      <c r="T312" s="5"/>
    </row>
    <row r="313" spans="19:20" ht="12.75">
      <c r="S313" s="5"/>
      <c r="T313" s="5"/>
    </row>
    <row r="314" spans="19:20" ht="12.75">
      <c r="S314" s="5"/>
      <c r="T314" s="5"/>
    </row>
    <row r="315" spans="19:20" ht="12.75">
      <c r="S315" s="5"/>
      <c r="T315" s="5"/>
    </row>
    <row r="316" spans="19:20" ht="12.75">
      <c r="S316" s="5"/>
      <c r="T316" s="5"/>
    </row>
    <row r="317" spans="19:20" ht="12.75">
      <c r="S317" s="5"/>
      <c r="T317" s="5"/>
    </row>
    <row r="318" spans="19:20" ht="12.75">
      <c r="S318" s="5"/>
      <c r="T318" s="5"/>
    </row>
    <row r="319" spans="19:20" ht="12.75">
      <c r="S319" s="5"/>
      <c r="T319" s="5"/>
    </row>
    <row r="320" spans="19:20" ht="12.75">
      <c r="S320" s="5"/>
      <c r="T320" s="5"/>
    </row>
    <row r="321" spans="19:20" ht="12.75">
      <c r="S321" s="5"/>
      <c r="T321" s="5"/>
    </row>
    <row r="322" spans="19:20" ht="12.75">
      <c r="S322" s="5"/>
      <c r="T322" s="5"/>
    </row>
    <row r="323" spans="19:20" ht="12.75">
      <c r="S323" s="5"/>
      <c r="T323" s="5"/>
    </row>
    <row r="324" spans="19:20" ht="12.75">
      <c r="S324" s="5"/>
      <c r="T324" s="5"/>
    </row>
    <row r="325" spans="19:20" ht="12.75">
      <c r="S325" s="5"/>
      <c r="T325" s="5"/>
    </row>
    <row r="326" spans="19:20" ht="12.75">
      <c r="S326" s="5"/>
      <c r="T326" s="5"/>
    </row>
    <row r="327" spans="19:20" ht="12.75">
      <c r="S327" s="5"/>
      <c r="T327" s="5"/>
    </row>
    <row r="328" spans="19:20" ht="12.75">
      <c r="S328" s="5"/>
      <c r="T328" s="5"/>
    </row>
    <row r="329" spans="19:20" ht="12.75">
      <c r="S329" s="5"/>
      <c r="T329" s="5"/>
    </row>
    <row r="330" spans="19:20" ht="12.75">
      <c r="S330" s="5"/>
      <c r="T330" s="5"/>
    </row>
    <row r="331" spans="19:20" ht="12.75">
      <c r="S331" s="5"/>
      <c r="T331" s="5"/>
    </row>
    <row r="332" spans="19:20" ht="12.75">
      <c r="S332" s="5"/>
      <c r="T332" s="5"/>
    </row>
    <row r="333" spans="19:20" ht="12.75">
      <c r="S333" s="5"/>
      <c r="T333" s="5"/>
    </row>
    <row r="334" spans="19:20" ht="12.75">
      <c r="S334" s="5"/>
      <c r="T334" s="5"/>
    </row>
    <row r="335" spans="19:20" ht="12.75">
      <c r="S335" s="5"/>
      <c r="T335" s="5"/>
    </row>
    <row r="336" spans="19:20" ht="12.75">
      <c r="S336" s="5"/>
      <c r="T336" s="5"/>
    </row>
    <row r="337" spans="19:20" ht="12.75">
      <c r="S337" s="5"/>
      <c r="T337" s="5"/>
    </row>
    <row r="338" spans="19:20" ht="12.75">
      <c r="S338" s="5"/>
      <c r="T338" s="5"/>
    </row>
    <row r="339" spans="19:20" ht="12.75">
      <c r="S339" s="5"/>
      <c r="T339" s="5"/>
    </row>
    <row r="340" spans="19:20" ht="12.75">
      <c r="S340" s="5"/>
      <c r="T340" s="5"/>
    </row>
    <row r="341" spans="19:20" ht="12.75">
      <c r="S341" s="5"/>
      <c r="T341" s="5"/>
    </row>
    <row r="342" spans="19:20" ht="12.75">
      <c r="S342" s="5"/>
      <c r="T342" s="5"/>
    </row>
    <row r="343" spans="19:20" ht="12.75">
      <c r="S343" s="5"/>
      <c r="T343" s="5"/>
    </row>
    <row r="344" spans="19:20" ht="12.75">
      <c r="S344" s="5"/>
      <c r="T344" s="5"/>
    </row>
    <row r="345" spans="19:20" ht="12.75">
      <c r="S345" s="5"/>
      <c r="T345" s="5"/>
    </row>
    <row r="346" spans="19:20" ht="12.75">
      <c r="S346" s="5"/>
      <c r="T346" s="5"/>
    </row>
    <row r="347" spans="19:20" ht="12.75">
      <c r="S347" s="5"/>
      <c r="T347" s="5"/>
    </row>
    <row r="348" spans="19:20" ht="12.75">
      <c r="S348" s="5"/>
      <c r="T348" s="5"/>
    </row>
    <row r="349" spans="19:20" ht="12.75">
      <c r="S349" s="5"/>
      <c r="T349" s="5"/>
    </row>
    <row r="350" spans="19:20" ht="12.75">
      <c r="S350" s="5"/>
      <c r="T350" s="5"/>
    </row>
    <row r="351" spans="19:20" ht="12.75">
      <c r="S351" s="5"/>
      <c r="T351" s="5"/>
    </row>
    <row r="352" spans="19:20" ht="12.75">
      <c r="S352" s="5"/>
      <c r="T352" s="5"/>
    </row>
    <row r="353" spans="19:20" ht="12.75">
      <c r="S353" s="5"/>
      <c r="T353" s="5"/>
    </row>
    <row r="354" spans="19:20" ht="12.75">
      <c r="S354" s="5"/>
      <c r="T354" s="5"/>
    </row>
    <row r="355" spans="19:20" ht="12.75">
      <c r="S355" s="5"/>
      <c r="T355" s="5"/>
    </row>
    <row r="356" spans="19:20" ht="12.75">
      <c r="S356" s="5"/>
      <c r="T356" s="5"/>
    </row>
    <row r="357" spans="19:20" ht="12.75">
      <c r="S357" s="5"/>
      <c r="T357" s="5"/>
    </row>
    <row r="358" spans="19:20" ht="12.75">
      <c r="S358" s="5"/>
      <c r="T358" s="5"/>
    </row>
    <row r="359" spans="19:20" ht="12.75">
      <c r="S359" s="5"/>
      <c r="T359" s="5"/>
    </row>
    <row r="360" spans="19:20" ht="12.75">
      <c r="S360" s="5"/>
      <c r="T360" s="5"/>
    </row>
    <row r="361" spans="19:20" ht="12.75">
      <c r="S361" s="5"/>
      <c r="T361" s="5"/>
    </row>
    <row r="362" spans="19:20" ht="12.75">
      <c r="S362" s="5"/>
      <c r="T362" s="5"/>
    </row>
    <row r="363" spans="19:20" ht="12.75">
      <c r="S363" s="5"/>
      <c r="T363" s="5"/>
    </row>
    <row r="364" spans="19:20" ht="12.75">
      <c r="S364" s="5"/>
      <c r="T364" s="5"/>
    </row>
    <row r="365" spans="19:20" ht="12.75">
      <c r="S365" s="5"/>
      <c r="T365" s="5"/>
    </row>
    <row r="366" spans="19:20" ht="12.75">
      <c r="S366" s="5"/>
      <c r="T366" s="5"/>
    </row>
    <row r="367" spans="19:20" ht="12.75">
      <c r="S367" s="5"/>
      <c r="T367" s="5"/>
    </row>
    <row r="368" spans="19:20" ht="12.75">
      <c r="S368" s="5"/>
      <c r="T368" s="5"/>
    </row>
    <row r="369" spans="19:20" ht="12.75">
      <c r="S369" s="5"/>
      <c r="T369" s="5"/>
    </row>
    <row r="370" spans="19:20" ht="12.75">
      <c r="S370" s="5"/>
      <c r="T370" s="5"/>
    </row>
    <row r="371" spans="19:20" ht="12.75">
      <c r="S371" s="5"/>
      <c r="T371" s="5"/>
    </row>
    <row r="372" spans="19:20" ht="12.75">
      <c r="S372" s="5"/>
      <c r="T372" s="5"/>
    </row>
    <row r="373" spans="19:20" ht="12.75">
      <c r="S373" s="5"/>
      <c r="T373" s="5"/>
    </row>
    <row r="374" spans="19:20" ht="12.75">
      <c r="S374" s="5"/>
      <c r="T374" s="5"/>
    </row>
    <row r="375" spans="19:20" ht="12.75">
      <c r="S375" s="5"/>
      <c r="T375" s="5"/>
    </row>
    <row r="376" spans="19:20" ht="12.75">
      <c r="S376" s="5"/>
      <c r="T376" s="5"/>
    </row>
    <row r="377" spans="19:20" ht="12.75">
      <c r="S377" s="5"/>
      <c r="T377" s="5"/>
    </row>
    <row r="378" spans="19:20" ht="12.75">
      <c r="S378" s="5"/>
      <c r="T378" s="5"/>
    </row>
    <row r="379" spans="19:20" ht="12.75">
      <c r="S379" s="5"/>
      <c r="T379" s="5"/>
    </row>
    <row r="380" spans="19:20" ht="12.75">
      <c r="S380" s="5"/>
      <c r="T380" s="5"/>
    </row>
    <row r="381" spans="19:20" ht="12.75">
      <c r="S381" s="5"/>
      <c r="T381" s="5"/>
    </row>
    <row r="382" spans="19:20" ht="12.75">
      <c r="S382" s="5"/>
      <c r="T382" s="5"/>
    </row>
    <row r="383" spans="19:20" ht="12.75">
      <c r="S383" s="5"/>
      <c r="T383" s="5"/>
    </row>
    <row r="384" spans="19:20" ht="12.75">
      <c r="S384" s="5"/>
      <c r="T384" s="5"/>
    </row>
    <row r="385" spans="19:20" ht="12.75">
      <c r="S385" s="5"/>
      <c r="T385" s="5"/>
    </row>
    <row r="386" spans="19:20" ht="12.75">
      <c r="S386" s="5"/>
      <c r="T386" s="5"/>
    </row>
    <row r="387" spans="19:20" ht="12.75">
      <c r="S387" s="5"/>
      <c r="T387" s="5"/>
    </row>
    <row r="388" spans="19:20" ht="12.75">
      <c r="S388" s="5"/>
      <c r="T388" s="5"/>
    </row>
    <row r="389" spans="19:20" ht="12.75">
      <c r="S389" s="5"/>
      <c r="T389" s="5"/>
    </row>
    <row r="390" spans="19:20" ht="12.75">
      <c r="S390" s="5"/>
      <c r="T390" s="5"/>
    </row>
    <row r="391" spans="19:20" ht="12.75">
      <c r="S391" s="5"/>
      <c r="T391" s="5"/>
    </row>
    <row r="392" spans="19:20" ht="12.75">
      <c r="S392" s="5"/>
      <c r="T392" s="5"/>
    </row>
    <row r="393" spans="19:20" ht="12.75">
      <c r="S393" s="5"/>
      <c r="T393" s="5"/>
    </row>
    <row r="394" spans="19:20" ht="12.75">
      <c r="S394" s="5"/>
      <c r="T394" s="5"/>
    </row>
    <row r="395" spans="19:20" ht="12.75">
      <c r="S395" s="5"/>
      <c r="T395" s="5"/>
    </row>
    <row r="396" spans="19:20" ht="12.75">
      <c r="S396" s="5"/>
      <c r="T396" s="5"/>
    </row>
    <row r="397" spans="19:20" ht="12.75">
      <c r="S397" s="5"/>
      <c r="T397" s="5"/>
    </row>
    <row r="398" spans="19:20" ht="12.75">
      <c r="S398" s="5"/>
      <c r="T398" s="5"/>
    </row>
    <row r="399" spans="19:20" ht="12.75">
      <c r="S399" s="5"/>
      <c r="T399" s="5"/>
    </row>
    <row r="400" spans="19:20" ht="12.75">
      <c r="S400" s="5"/>
      <c r="T400" s="5"/>
    </row>
    <row r="401" spans="19:20" ht="12.75">
      <c r="S401" s="5"/>
      <c r="T401" s="5"/>
    </row>
    <row r="402" spans="19:20" ht="12.75">
      <c r="S402" s="5"/>
      <c r="T402" s="5"/>
    </row>
    <row r="403" spans="19:20" ht="12.75">
      <c r="S403" s="5"/>
      <c r="T403" s="5"/>
    </row>
    <row r="404" spans="19:20" ht="12.75">
      <c r="S404" s="5"/>
      <c r="T404" s="5"/>
    </row>
    <row r="405" spans="19:20" ht="12.75">
      <c r="S405" s="5"/>
      <c r="T405" s="5"/>
    </row>
    <row r="406" spans="19:20" ht="12.75">
      <c r="S406" s="5"/>
      <c r="T406" s="5"/>
    </row>
    <row r="407" spans="19:20" ht="12.75">
      <c r="S407" s="5"/>
      <c r="T407" s="5"/>
    </row>
    <row r="408" spans="19:20" ht="12.75">
      <c r="S408" s="5"/>
      <c r="T408" s="5"/>
    </row>
    <row r="409" spans="19:20" ht="12.75">
      <c r="S409" s="5"/>
      <c r="T409" s="5"/>
    </row>
    <row r="410" spans="19:20" ht="12.75">
      <c r="S410" s="5"/>
      <c r="T410" s="5"/>
    </row>
    <row r="411" spans="19:20" ht="12.75">
      <c r="S411" s="5"/>
      <c r="T411" s="5"/>
    </row>
    <row r="412" spans="19:20" ht="12.75">
      <c r="S412" s="5"/>
      <c r="T412" s="5"/>
    </row>
    <row r="413" spans="19:20" ht="12.75">
      <c r="S413" s="5"/>
      <c r="T413" s="5"/>
    </row>
    <row r="414" spans="19:20" ht="12.75">
      <c r="S414" s="5"/>
      <c r="T414" s="5"/>
    </row>
    <row r="415" spans="19:20" ht="12.75">
      <c r="S415" s="5"/>
      <c r="T415" s="5"/>
    </row>
    <row r="416" spans="19:20" ht="12.75">
      <c r="S416" s="5"/>
      <c r="T416" s="5"/>
    </row>
    <row r="417" spans="19:20" ht="12.75">
      <c r="S417" s="5"/>
      <c r="T417" s="5"/>
    </row>
    <row r="418" spans="19:20" ht="12.75">
      <c r="S418" s="5"/>
      <c r="T418" s="5"/>
    </row>
    <row r="419" spans="19:20" ht="12.75">
      <c r="S419" s="5"/>
      <c r="T419" s="5"/>
    </row>
    <row r="420" spans="19:20" ht="12.75">
      <c r="S420" s="5"/>
      <c r="T420" s="5"/>
    </row>
    <row r="421" spans="19:20" ht="12.75">
      <c r="S421" s="5"/>
      <c r="T421" s="5"/>
    </row>
    <row r="422" spans="19:20" ht="12.75">
      <c r="S422" s="5"/>
      <c r="T422" s="5"/>
    </row>
    <row r="423" spans="19:20" ht="12.75">
      <c r="S423" s="5"/>
      <c r="T423" s="5"/>
    </row>
    <row r="424" spans="19:20" ht="12.75">
      <c r="S424" s="5"/>
      <c r="T424" s="5"/>
    </row>
    <row r="425" spans="19:20" ht="12.75">
      <c r="S425" s="5"/>
      <c r="T425" s="5"/>
    </row>
    <row r="426" spans="19:20" ht="12.75">
      <c r="S426" s="5"/>
      <c r="T426" s="5"/>
    </row>
    <row r="427" spans="19:20" ht="12.75">
      <c r="S427" s="5"/>
      <c r="T427" s="5"/>
    </row>
    <row r="428" spans="19:20" ht="12.75">
      <c r="S428" s="5"/>
      <c r="T428" s="5"/>
    </row>
    <row r="429" spans="19:20" ht="12.75">
      <c r="S429" s="5"/>
      <c r="T429" s="5"/>
    </row>
    <row r="430" spans="19:20" ht="12.75">
      <c r="S430" s="5"/>
      <c r="T430" s="5"/>
    </row>
    <row r="431" spans="19:20" ht="12.75">
      <c r="S431" s="5"/>
      <c r="T431" s="5"/>
    </row>
    <row r="432" spans="19:20" ht="12.75">
      <c r="S432" s="5"/>
      <c r="T432" s="5"/>
    </row>
    <row r="433" spans="19:20" ht="12.75">
      <c r="S433" s="5"/>
      <c r="T433" s="5"/>
    </row>
    <row r="434" spans="19:20" ht="12.75">
      <c r="S434" s="5"/>
      <c r="T434" s="5"/>
    </row>
    <row r="435" spans="19:20" ht="12.75">
      <c r="S435" s="5"/>
      <c r="T435" s="5"/>
    </row>
    <row r="436" spans="19:20" ht="12.75">
      <c r="S436" s="5"/>
      <c r="T436" s="5"/>
    </row>
    <row r="437" spans="19:20" ht="12.75">
      <c r="S437" s="5"/>
      <c r="T437" s="5"/>
    </row>
    <row r="438" spans="19:20" ht="12.75">
      <c r="S438" s="5"/>
      <c r="T438" s="5"/>
    </row>
    <row r="439" spans="19:20" ht="12.75">
      <c r="S439" s="5"/>
      <c r="T439" s="5"/>
    </row>
    <row r="440" spans="19:20" ht="12.75">
      <c r="S440" s="5"/>
      <c r="T440" s="5"/>
    </row>
    <row r="441" spans="19:20" ht="12.75">
      <c r="S441" s="5"/>
      <c r="T441" s="5"/>
    </row>
    <row r="442" spans="19:20" ht="12.75">
      <c r="S442" s="5"/>
      <c r="T442" s="5"/>
    </row>
    <row r="443" spans="19:20" ht="12.75">
      <c r="S443" s="5"/>
      <c r="T443" s="5"/>
    </row>
    <row r="444" spans="19:20" ht="12.75">
      <c r="S444" s="5"/>
      <c r="T444" s="5"/>
    </row>
    <row r="445" spans="19:20" ht="12.75">
      <c r="S445" s="5"/>
      <c r="T445" s="5"/>
    </row>
    <row r="446" spans="19:20" ht="12.75">
      <c r="S446" s="5"/>
      <c r="T446" s="5"/>
    </row>
    <row r="447" spans="19:20" ht="12.75">
      <c r="S447" s="5"/>
      <c r="T447" s="5"/>
    </row>
    <row r="448" spans="19:20" ht="12.75">
      <c r="S448" s="5"/>
      <c r="T448" s="5"/>
    </row>
    <row r="449" spans="19:20" ht="12.75">
      <c r="S449" s="5"/>
      <c r="T449" s="5"/>
    </row>
    <row r="450" spans="19:20" ht="12.75">
      <c r="S450" s="5"/>
      <c r="T450" s="5"/>
    </row>
    <row r="451" spans="19:20" ht="12.75">
      <c r="S451" s="5"/>
      <c r="T451" s="5"/>
    </row>
    <row r="452" spans="19:20" ht="12.75">
      <c r="S452" s="5"/>
      <c r="T452" s="5"/>
    </row>
    <row r="453" spans="19:20" ht="12.75">
      <c r="S453" s="5"/>
      <c r="T453" s="5"/>
    </row>
    <row r="454" spans="19:20" ht="12.75">
      <c r="S454" s="5"/>
      <c r="T454" s="5"/>
    </row>
    <row r="455" spans="19:20" ht="12.75">
      <c r="S455" s="5"/>
      <c r="T455" s="5"/>
    </row>
    <row r="456" spans="19:20" ht="12.75">
      <c r="S456" s="5"/>
      <c r="T456" s="5"/>
    </row>
    <row r="457" spans="19:20" ht="12.75">
      <c r="S457" s="5"/>
      <c r="T457" s="5"/>
    </row>
    <row r="458" spans="19:20" ht="12.75">
      <c r="S458" s="5"/>
      <c r="T458" s="5"/>
    </row>
    <row r="459" spans="19:20" ht="12.75">
      <c r="S459" s="5"/>
      <c r="T459" s="5"/>
    </row>
    <row r="460" spans="19:20" ht="12.75">
      <c r="S460" s="5"/>
      <c r="T460" s="5"/>
    </row>
    <row r="461" spans="19:20" ht="12.75">
      <c r="S461" s="5"/>
      <c r="T461" s="5"/>
    </row>
    <row r="462" spans="19:20" ht="12.75">
      <c r="S462" s="5"/>
      <c r="T462" s="5"/>
    </row>
    <row r="463" spans="19:20" ht="12.75">
      <c r="S463" s="5"/>
      <c r="T463" s="5"/>
    </row>
    <row r="464" spans="19:20" ht="12.75">
      <c r="S464" s="5"/>
      <c r="T464" s="5"/>
    </row>
    <row r="465" spans="19:20" ht="12.75">
      <c r="S465" s="5"/>
      <c r="T465" s="5"/>
    </row>
    <row r="466" spans="19:20" ht="12.75">
      <c r="S466" s="5"/>
      <c r="T466" s="5"/>
    </row>
    <row r="467" spans="19:20" ht="12.75">
      <c r="S467" s="5"/>
      <c r="T467" s="5"/>
    </row>
    <row r="468" spans="19:20" ht="12.75">
      <c r="S468" s="5"/>
      <c r="T468" s="5"/>
    </row>
    <row r="469" spans="19:20" ht="12.75">
      <c r="S469" s="5"/>
      <c r="T469" s="5"/>
    </row>
    <row r="470" spans="19:20" ht="12.75">
      <c r="S470" s="5"/>
      <c r="T470" s="5"/>
    </row>
    <row r="471" spans="19:20" ht="12.75">
      <c r="S471" s="5"/>
      <c r="T471" s="5"/>
    </row>
    <row r="472" spans="19:20" ht="12.75">
      <c r="S472" s="5"/>
      <c r="T472" s="5"/>
    </row>
    <row r="473" spans="19:20" ht="12.75">
      <c r="S473" s="5"/>
      <c r="T473" s="5"/>
    </row>
    <row r="474" spans="19:20" ht="12.75">
      <c r="S474" s="5"/>
      <c r="T474" s="5"/>
    </row>
    <row r="475" spans="19:20" ht="12.75">
      <c r="S475" s="5"/>
      <c r="T475" s="5"/>
    </row>
    <row r="476" spans="19:20" ht="12.75">
      <c r="S476" s="5"/>
      <c r="T476" s="5"/>
    </row>
    <row r="477" spans="19:20" ht="12.75">
      <c r="S477" s="5"/>
      <c r="T477" s="5"/>
    </row>
    <row r="478" spans="19:20" ht="12.75">
      <c r="S478" s="5"/>
      <c r="T478" s="5"/>
    </row>
    <row r="479" spans="19:20" ht="12.75">
      <c r="S479" s="5"/>
      <c r="T479" s="5"/>
    </row>
    <row r="480" spans="19:20" ht="12.75">
      <c r="S480" s="5"/>
      <c r="T480" s="5"/>
    </row>
    <row r="481" spans="19:20" ht="12.75">
      <c r="S481" s="5"/>
      <c r="T481" s="5"/>
    </row>
    <row r="482" spans="19:20" ht="12.75">
      <c r="S482" s="5"/>
      <c r="T482" s="5"/>
    </row>
    <row r="483" spans="19:20" ht="12.75">
      <c r="S483" s="5"/>
      <c r="T483" s="5"/>
    </row>
    <row r="484" spans="19:20" ht="12.75">
      <c r="S484" s="5"/>
      <c r="T484" s="5"/>
    </row>
    <row r="485" spans="19:20" ht="12.75">
      <c r="S485" s="5"/>
      <c r="T485" s="5"/>
    </row>
    <row r="486" spans="19:20" ht="12.75">
      <c r="S486" s="5"/>
      <c r="T486" s="5"/>
    </row>
    <row r="487" spans="19:20" ht="12.75">
      <c r="S487" s="5"/>
      <c r="T487" s="5"/>
    </row>
    <row r="488" spans="19:20" ht="12.75">
      <c r="S488" s="5"/>
      <c r="T488" s="5"/>
    </row>
    <row r="489" spans="19:20" ht="12.75">
      <c r="S489" s="5"/>
      <c r="T489" s="5"/>
    </row>
    <row r="490" spans="19:20" ht="12.75">
      <c r="S490" s="5"/>
      <c r="T490" s="5"/>
    </row>
    <row r="491" spans="19:20" ht="12.75">
      <c r="S491" s="5"/>
      <c r="T491" s="5"/>
    </row>
    <row r="492" spans="19:20" ht="12.75">
      <c r="S492" s="5"/>
      <c r="T492" s="5"/>
    </row>
    <row r="493" spans="19:20" ht="12.75">
      <c r="S493" s="5"/>
      <c r="T493" s="5"/>
    </row>
    <row r="494" spans="19:20" ht="12.75">
      <c r="S494" s="5"/>
      <c r="T494" s="5"/>
    </row>
    <row r="495" spans="19:20" ht="12.75">
      <c r="S495" s="5"/>
      <c r="T495" s="5"/>
    </row>
    <row r="496" spans="19:20" ht="12.75">
      <c r="S496" s="5"/>
      <c r="T496" s="5"/>
    </row>
    <row r="497" spans="19:20" ht="12.75">
      <c r="S497" s="5"/>
      <c r="T497" s="5"/>
    </row>
    <row r="498" spans="19:20" ht="12.75">
      <c r="S498" s="5"/>
      <c r="T498" s="5"/>
    </row>
    <row r="499" spans="19:20" ht="12.75">
      <c r="S499" s="5"/>
      <c r="T499" s="5"/>
    </row>
    <row r="500" spans="19:20" ht="12.75">
      <c r="S500" s="5"/>
      <c r="T500" s="5"/>
    </row>
    <row r="501" spans="19:20" ht="12.75">
      <c r="S501" s="5"/>
      <c r="T501" s="5"/>
    </row>
    <row r="502" spans="19:20" ht="12.75">
      <c r="S502" s="5"/>
      <c r="T502" s="5"/>
    </row>
    <row r="503" spans="19:20" ht="12.75">
      <c r="S503" s="5"/>
      <c r="T503" s="5"/>
    </row>
    <row r="504" spans="19:20" ht="12.75">
      <c r="S504" s="5"/>
      <c r="T504" s="5"/>
    </row>
    <row r="505" spans="19:20" ht="12.75">
      <c r="S505" s="5"/>
      <c r="T505" s="5"/>
    </row>
    <row r="506" spans="19:20" ht="12.75">
      <c r="S506" s="5"/>
      <c r="T506" s="5"/>
    </row>
    <row r="507" spans="19:20" ht="12.75">
      <c r="S507" s="5"/>
      <c r="T507" s="5"/>
    </row>
    <row r="508" spans="19:20" ht="12.75">
      <c r="S508" s="5"/>
      <c r="T508" s="5"/>
    </row>
    <row r="509" spans="19:20" ht="12.75">
      <c r="S509" s="5"/>
      <c r="T509" s="5"/>
    </row>
    <row r="510" spans="19:20" ht="12.75">
      <c r="S510" s="5"/>
      <c r="T510" s="5"/>
    </row>
    <row r="511" spans="19:20" ht="12.75">
      <c r="S511" s="5"/>
      <c r="T511" s="5"/>
    </row>
    <row r="512" spans="19:20" ht="12.75">
      <c r="S512" s="5"/>
      <c r="T512" s="5"/>
    </row>
    <row r="513" spans="19:20" ht="12.75">
      <c r="S513" s="5"/>
      <c r="T513" s="5"/>
    </row>
    <row r="514" spans="19:20" ht="12.75">
      <c r="S514" s="5"/>
      <c r="T514" s="5"/>
    </row>
    <row r="515" spans="19:20" ht="12.75">
      <c r="S515" s="5"/>
      <c r="T515" s="5"/>
    </row>
    <row r="516" spans="19:20" ht="12.75">
      <c r="S516" s="5"/>
      <c r="T516" s="5"/>
    </row>
    <row r="517" spans="19:20" ht="12.75">
      <c r="S517" s="5"/>
      <c r="T517" s="5"/>
    </row>
    <row r="518" spans="19:20" ht="12.75">
      <c r="S518" s="5"/>
      <c r="T518" s="5"/>
    </row>
    <row r="519" spans="19:20" ht="12.75">
      <c r="S519" s="5"/>
      <c r="T519" s="5"/>
    </row>
    <row r="520" spans="19:20" ht="12.75">
      <c r="S520" s="5"/>
      <c r="T520" s="5"/>
    </row>
    <row r="521" spans="19:20" ht="12.75">
      <c r="S521" s="5"/>
      <c r="T521" s="5"/>
    </row>
    <row r="522" spans="19:20" ht="12.75">
      <c r="S522" s="5"/>
      <c r="T522" s="5"/>
    </row>
    <row r="523" spans="19:20" ht="12.75">
      <c r="S523" s="5"/>
      <c r="T523" s="5"/>
    </row>
    <row r="524" spans="19:20" ht="12.75">
      <c r="S524" s="5"/>
      <c r="T524" s="5"/>
    </row>
    <row r="525" spans="19:20" ht="12.75">
      <c r="S525" s="5"/>
      <c r="T525" s="5"/>
    </row>
    <row r="526" spans="19:20" ht="12.75">
      <c r="S526" s="5"/>
      <c r="T526" s="5"/>
    </row>
    <row r="527" spans="19:20" ht="12.75">
      <c r="S527" s="5"/>
      <c r="T527" s="5"/>
    </row>
    <row r="528" spans="19:20" ht="12.75">
      <c r="S528" s="5"/>
      <c r="T528" s="5"/>
    </row>
    <row r="529" spans="19:20" ht="12.75">
      <c r="S529" s="5"/>
      <c r="T529" s="5"/>
    </row>
    <row r="530" spans="19:20" ht="12.75">
      <c r="S530" s="5"/>
      <c r="T530" s="5"/>
    </row>
    <row r="531" spans="19:20" ht="12.75">
      <c r="S531" s="5"/>
      <c r="T531" s="5"/>
    </row>
    <row r="532" spans="19:20" ht="12.75">
      <c r="S532" s="5"/>
      <c r="T532" s="5"/>
    </row>
    <row r="533" spans="19:20" ht="12.75">
      <c r="S533" s="5"/>
      <c r="T533" s="5"/>
    </row>
    <row r="534" spans="19:20" ht="12.75">
      <c r="S534" s="5"/>
      <c r="T534" s="5"/>
    </row>
    <row r="535" spans="19:20" ht="12.75">
      <c r="S535" s="5"/>
      <c r="T535" s="5"/>
    </row>
    <row r="536" spans="19:20" ht="12.75">
      <c r="S536" s="5"/>
      <c r="T536" s="5"/>
    </row>
    <row r="537" spans="19:20" ht="12.75">
      <c r="S537" s="5"/>
      <c r="T537" s="5"/>
    </row>
    <row r="538" spans="19:20" ht="12.75">
      <c r="S538" s="5"/>
      <c r="T538" s="5"/>
    </row>
    <row r="539" spans="19:20" ht="12.75">
      <c r="S539" s="5"/>
      <c r="T539" s="5"/>
    </row>
    <row r="540" spans="19:20" ht="12.75">
      <c r="S540" s="5"/>
      <c r="T540" s="5"/>
    </row>
    <row r="541" spans="19:20" ht="12.75">
      <c r="S541" s="5"/>
      <c r="T541" s="5"/>
    </row>
    <row r="542" spans="19:20" ht="12.75">
      <c r="S542" s="5"/>
      <c r="T542" s="5"/>
    </row>
    <row r="543" spans="19:20" ht="12.75">
      <c r="S543" s="5"/>
      <c r="T543" s="5"/>
    </row>
    <row r="544" spans="19:20" ht="12.75">
      <c r="S544" s="5"/>
      <c r="T544" s="5"/>
    </row>
    <row r="545" spans="19:20" ht="12.75">
      <c r="S545" s="5"/>
      <c r="T545" s="5"/>
    </row>
    <row r="546" spans="19:20" ht="12.75">
      <c r="S546" s="5"/>
      <c r="T546" s="5"/>
    </row>
    <row r="547" spans="19:20" ht="12.75">
      <c r="S547" s="5"/>
      <c r="T547" s="5"/>
    </row>
    <row r="548" spans="19:20" ht="12.75">
      <c r="S548" s="5"/>
      <c r="T548" s="5"/>
    </row>
    <row r="549" spans="19:20" ht="12.75">
      <c r="S549" s="5"/>
      <c r="T549" s="5"/>
    </row>
    <row r="550" spans="19:20" ht="12.75">
      <c r="S550" s="5"/>
      <c r="T550" s="5"/>
    </row>
    <row r="551" spans="19:20" ht="12.75">
      <c r="S551" s="5"/>
      <c r="T551" s="5"/>
    </row>
    <row r="552" spans="19:20" ht="12.75">
      <c r="S552" s="5"/>
      <c r="T552" s="5"/>
    </row>
    <row r="553" spans="19:20" ht="12.75">
      <c r="S553" s="5"/>
      <c r="T553" s="5"/>
    </row>
    <row r="554" spans="19:20" ht="12.75">
      <c r="S554" s="5"/>
      <c r="T554" s="5"/>
    </row>
    <row r="555" spans="19:20" ht="12.75">
      <c r="S555" s="5"/>
      <c r="T555" s="5"/>
    </row>
    <row r="556" spans="19:20" ht="12.75">
      <c r="S556" s="5"/>
      <c r="T556" s="5"/>
    </row>
    <row r="557" spans="19:20" ht="12.75">
      <c r="S557" s="5"/>
      <c r="T557" s="5"/>
    </row>
    <row r="558" spans="19:20" ht="12.75">
      <c r="S558" s="5"/>
      <c r="T558" s="5"/>
    </row>
    <row r="559" spans="19:20" ht="12.75">
      <c r="S559" s="5"/>
      <c r="T559" s="5"/>
    </row>
    <row r="560" spans="19:20" ht="12.75">
      <c r="S560" s="5"/>
      <c r="T560" s="5"/>
    </row>
    <row r="561" spans="19:20" ht="12.75">
      <c r="S561" s="5"/>
      <c r="T561" s="5"/>
    </row>
    <row r="562" spans="19:20" ht="12.75">
      <c r="S562" s="5"/>
      <c r="T562" s="5"/>
    </row>
    <row r="563" spans="19:20" ht="12.75">
      <c r="S563" s="5"/>
      <c r="T563" s="5"/>
    </row>
    <row r="564" spans="19:20" ht="12.75">
      <c r="S564" s="5"/>
      <c r="T564" s="5"/>
    </row>
    <row r="565" spans="19:20" ht="12.75">
      <c r="S565" s="5"/>
      <c r="T565" s="5"/>
    </row>
    <row r="566" spans="19:20" ht="12.75">
      <c r="S566" s="5"/>
      <c r="T566" s="5"/>
    </row>
    <row r="567" spans="19:20" ht="12.75">
      <c r="S567" s="5"/>
      <c r="T567" s="5"/>
    </row>
    <row r="568" spans="19:20" ht="12.75">
      <c r="S568" s="5"/>
      <c r="T568" s="5"/>
    </row>
    <row r="569" spans="19:20" ht="12.75">
      <c r="S569" s="5"/>
      <c r="T569" s="5"/>
    </row>
    <row r="570" spans="19:20" ht="12.75">
      <c r="S570" s="5"/>
      <c r="T570" s="5"/>
    </row>
    <row r="571" spans="19:20" ht="12.75">
      <c r="S571" s="5"/>
      <c r="T571" s="5"/>
    </row>
    <row r="572" spans="19:20" ht="12.75">
      <c r="S572" s="5"/>
      <c r="T572" s="5"/>
    </row>
    <row r="573" ht="12.75">
      <c r="T573" s="5"/>
    </row>
    <row r="574" ht="12.75">
      <c r="T574" s="5"/>
    </row>
    <row r="575" ht="12.75">
      <c r="T575" s="5"/>
    </row>
    <row r="576" ht="12.75">
      <c r="T576" s="5"/>
    </row>
    <row r="577" ht="12.75">
      <c r="T577" s="5"/>
    </row>
    <row r="578" ht="12.75">
      <c r="T578" s="5"/>
    </row>
    <row r="579" ht="12.75">
      <c r="T579" s="5"/>
    </row>
    <row r="580" ht="12.75">
      <c r="T580" s="5"/>
    </row>
    <row r="581" ht="12.75">
      <c r="T581" s="5"/>
    </row>
    <row r="582" ht="12.75">
      <c r="T582" s="5"/>
    </row>
    <row r="583" ht="12.75">
      <c r="T583" s="5"/>
    </row>
    <row r="584" ht="12.75">
      <c r="T584" s="5"/>
    </row>
    <row r="585" ht="12.75">
      <c r="T585" s="5"/>
    </row>
    <row r="586" ht="12.75">
      <c r="T586" s="5"/>
    </row>
    <row r="587" ht="12.75">
      <c r="T587" s="5"/>
    </row>
    <row r="588" ht="12.75">
      <c r="T588" s="5"/>
    </row>
    <row r="589" ht="12.75">
      <c r="T589" s="5"/>
    </row>
    <row r="590" ht="12.75">
      <c r="T590" s="5"/>
    </row>
    <row r="591" ht="12.75">
      <c r="T591" s="5"/>
    </row>
    <row r="592" ht="12.75">
      <c r="T592" s="5"/>
    </row>
    <row r="593" ht="12.75">
      <c r="T593" s="5"/>
    </row>
    <row r="594" ht="12.75">
      <c r="T594" s="5"/>
    </row>
    <row r="595" ht="12.75">
      <c r="T595" s="5"/>
    </row>
    <row r="596" ht="12.75">
      <c r="T596" s="5"/>
    </row>
    <row r="597" ht="12.75">
      <c r="T597" s="5"/>
    </row>
    <row r="598" ht="12.75">
      <c r="T598" s="5"/>
    </row>
    <row r="599" ht="12.75">
      <c r="T599" s="5"/>
    </row>
    <row r="600" ht="12.75">
      <c r="T600" s="5"/>
    </row>
    <row r="601" ht="12.75">
      <c r="T601" s="5"/>
    </row>
    <row r="602" ht="12.75">
      <c r="T602" s="5"/>
    </row>
    <row r="603" ht="12.75">
      <c r="T603" s="5"/>
    </row>
    <row r="604" ht="12.75">
      <c r="T604" s="5"/>
    </row>
    <row r="605" ht="12.75">
      <c r="T605" s="5"/>
    </row>
    <row r="606" ht="12.75">
      <c r="T606" s="5"/>
    </row>
    <row r="607" ht="12.75">
      <c r="T607" s="5"/>
    </row>
    <row r="608" ht="12.75">
      <c r="T608" s="5"/>
    </row>
    <row r="609" ht="12.75">
      <c r="T609" s="5"/>
    </row>
    <row r="610" ht="12.75">
      <c r="T610" s="5"/>
    </row>
    <row r="611" ht="12.75">
      <c r="T611" s="5"/>
    </row>
    <row r="612" ht="12.75">
      <c r="T612" s="5"/>
    </row>
    <row r="613" ht="12.75">
      <c r="T613" s="5"/>
    </row>
    <row r="614" ht="12.75">
      <c r="T614" s="5"/>
    </row>
    <row r="615" ht="12.75">
      <c r="T615" s="5"/>
    </row>
    <row r="616" ht="12.75">
      <c r="T616" s="5"/>
    </row>
    <row r="617" ht="12.75">
      <c r="T617" s="5"/>
    </row>
    <row r="618" ht="12.75">
      <c r="T618" s="5"/>
    </row>
    <row r="619" ht="12.75">
      <c r="T619" s="5"/>
    </row>
    <row r="620" ht="12.75">
      <c r="T620" s="5"/>
    </row>
    <row r="621" ht="12.75">
      <c r="T621" s="5"/>
    </row>
    <row r="622" ht="12.75">
      <c r="T622" s="5"/>
    </row>
    <row r="623" ht="12.75">
      <c r="T623" s="5"/>
    </row>
    <row r="624" ht="12.75">
      <c r="T624" s="5"/>
    </row>
  </sheetData>
  <printOptions/>
  <pageMargins left="0.5905511811023623" right="0.75" top="0.984251968503937" bottom="0.984251968503937" header="0.5118110236220472" footer="0.5118110236220472"/>
  <pageSetup fitToHeight="1" fitToWidth="1" orientation="landscape" paperSize="9" scale="88" r:id="rId1"/>
  <headerFooter alignWithMargins="0">
    <oddHeader>&amp;CTABELA DC</oddHeader>
    <oddFooter>&amp;LMario Loureiro&amp;R&amp;D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5"/>
  <sheetViews>
    <sheetView zoomScale="85" zoomScaleNormal="85" workbookViewId="0" topLeftCell="A16">
      <selection activeCell="O10" sqref="O10"/>
    </sheetView>
  </sheetViews>
  <sheetFormatPr defaultColWidth="9.140625" defaultRowHeight="12.75"/>
  <cols>
    <col min="1" max="1" width="7.00390625" style="0" customWidth="1"/>
    <col min="2" max="2" width="6.00390625" style="0" customWidth="1"/>
    <col min="3" max="3" width="5.28125" style="0" customWidth="1"/>
    <col min="4" max="4" width="7.00390625" style="0" customWidth="1"/>
    <col min="5" max="5" width="7.8515625" style="0" customWidth="1"/>
    <col min="6" max="6" width="5.7109375" style="0" customWidth="1"/>
    <col min="7" max="7" width="6.8515625" style="0" customWidth="1"/>
    <col min="8" max="8" width="10.28125" style="0" customWidth="1"/>
    <col min="10" max="10" width="9.28125" style="0" customWidth="1"/>
    <col min="11" max="11" width="8.421875" style="0" customWidth="1"/>
    <col min="13" max="13" width="9.00390625" style="0" customWidth="1"/>
    <col min="14" max="14" width="6.57421875" style="0" customWidth="1"/>
    <col min="16" max="16" width="6.421875" style="0" customWidth="1"/>
    <col min="17" max="18" width="8.140625" style="0" customWidth="1"/>
    <col min="19" max="19" width="7.8515625" style="0" customWidth="1"/>
    <col min="20" max="20" width="8.140625" style="0" customWidth="1"/>
    <col min="21" max="23" width="8.00390625" style="0" customWidth="1"/>
    <col min="24" max="24" width="7.8515625" style="0" customWidth="1"/>
    <col min="25" max="29" width="9.140625" style="1" customWidth="1"/>
  </cols>
  <sheetData>
    <row r="1" spans="1:29" ht="12.75">
      <c r="A1" s="2" t="s">
        <v>21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20</v>
      </c>
      <c r="G1" s="2" t="s">
        <v>1</v>
      </c>
      <c r="H1" s="2" t="s">
        <v>8</v>
      </c>
      <c r="I1" s="2" t="s">
        <v>0</v>
      </c>
      <c r="J1" s="3" t="s">
        <v>9</v>
      </c>
      <c r="K1" s="2" t="s">
        <v>7</v>
      </c>
      <c r="L1" s="2" t="s">
        <v>6</v>
      </c>
      <c r="M1" s="2" t="s">
        <v>25</v>
      </c>
      <c r="N1" s="2" t="s">
        <v>26</v>
      </c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38</v>
      </c>
      <c r="Z1" s="3" t="s">
        <v>39</v>
      </c>
      <c r="AA1" s="3" t="s">
        <v>40</v>
      </c>
      <c r="AB1" s="3" t="s">
        <v>41</v>
      </c>
      <c r="AC1" s="3" t="s">
        <v>45</v>
      </c>
    </row>
    <row r="2" spans="1:29" ht="12.75">
      <c r="A2" s="2">
        <v>100</v>
      </c>
      <c r="B2" s="2">
        <v>8</v>
      </c>
      <c r="C2" s="2">
        <v>5</v>
      </c>
      <c r="D2" s="2">
        <v>2.5</v>
      </c>
      <c r="E2" s="2">
        <v>20.41</v>
      </c>
      <c r="F2" s="2">
        <f aca="true" t="shared" si="0" ref="F2:F16">(B2-C2)/2*D2</f>
        <v>3.75</v>
      </c>
      <c r="G2" s="2">
        <v>7.44</v>
      </c>
      <c r="H2" s="2">
        <f aca="true" t="shared" si="1" ref="H2:H20">G2*230</f>
        <v>1711.2</v>
      </c>
      <c r="I2" s="2">
        <f aca="true" t="shared" si="2" ref="I2:I40">PI()*(B2*B2-C2*C2)/4*D2</f>
        <v>76.5763209312512</v>
      </c>
      <c r="J2" s="2">
        <f aca="true" t="shared" si="3" ref="J2:J20">H2*K2*1.03</f>
        <v>14100.288</v>
      </c>
      <c r="K2" s="2">
        <f>D2*2+B2-C2</f>
        <v>8</v>
      </c>
      <c r="L2" s="2">
        <f aca="true" t="shared" si="4" ref="L2:L16">A2/I2</f>
        <v>1.3058867125488849</v>
      </c>
      <c r="M2" s="2">
        <f>POWER(F2,-1.0485)*7025.1</f>
        <v>1757.0362693654731</v>
      </c>
      <c r="N2" s="2">
        <f>I2*0.00763</f>
        <v>0.5842773287054467</v>
      </c>
      <c r="O2" s="2"/>
      <c r="P2" s="2"/>
      <c r="Q2" s="2"/>
      <c r="R2" s="2"/>
      <c r="S2" s="2"/>
      <c r="T2" s="2"/>
      <c r="U2" s="2"/>
      <c r="V2" s="2"/>
      <c r="W2" s="2"/>
      <c r="X2" s="2"/>
      <c r="Y2" s="1" t="s">
        <v>43</v>
      </c>
      <c r="Z2" s="1" t="s">
        <v>42</v>
      </c>
      <c r="AA2" s="1" t="s">
        <v>42</v>
      </c>
      <c r="AB2" s="1" t="s">
        <v>42</v>
      </c>
      <c r="AC2" s="1" t="s">
        <v>46</v>
      </c>
    </row>
    <row r="3" spans="1:29" ht="12.75">
      <c r="A3" s="2">
        <v>120</v>
      </c>
      <c r="B3" s="2">
        <v>8</v>
      </c>
      <c r="C3" s="2">
        <v>5</v>
      </c>
      <c r="D3" s="2">
        <v>3.2</v>
      </c>
      <c r="E3" s="2">
        <v>20.41</v>
      </c>
      <c r="F3" s="2">
        <f t="shared" si="0"/>
        <v>4.800000000000001</v>
      </c>
      <c r="G3" s="2">
        <v>5.8</v>
      </c>
      <c r="H3" s="2">
        <f t="shared" si="1"/>
        <v>1334</v>
      </c>
      <c r="I3" s="2">
        <f t="shared" si="2"/>
        <v>98.01769079200155</v>
      </c>
      <c r="J3" s="2">
        <f t="shared" si="3"/>
        <v>12915.788</v>
      </c>
      <c r="K3" s="2">
        <f aca="true" t="shared" si="5" ref="K3:K40">D3*2+B3-C3</f>
        <v>9.4</v>
      </c>
      <c r="L3" s="2">
        <f t="shared" si="4"/>
        <v>1.2242687930145795</v>
      </c>
      <c r="M3" s="2">
        <f>POWER(F3,-1.0485)*7025.1</f>
        <v>1356.3478186571144</v>
      </c>
      <c r="N3" s="2">
        <f aca="true" t="shared" si="6" ref="N3:N40">I3*0.00763</f>
        <v>0.7478749807429718</v>
      </c>
      <c r="O3" s="2"/>
      <c r="P3" s="2"/>
      <c r="Q3" s="2"/>
      <c r="R3" s="2"/>
      <c r="S3" s="2"/>
      <c r="T3" s="2"/>
      <c r="U3" s="2"/>
      <c r="V3" s="2"/>
      <c r="W3" s="2"/>
      <c r="X3" s="2"/>
      <c r="Y3" s="3" t="s">
        <v>47</v>
      </c>
      <c r="Z3" s="3"/>
      <c r="AA3" s="3"/>
      <c r="AB3" s="3"/>
      <c r="AC3" s="1" t="s">
        <v>44</v>
      </c>
    </row>
    <row r="4" spans="1:29" ht="12.75">
      <c r="A4" s="2">
        <v>180</v>
      </c>
      <c r="B4" s="2">
        <v>8</v>
      </c>
      <c r="C4" s="2">
        <v>5</v>
      </c>
      <c r="D4" s="2">
        <v>4</v>
      </c>
      <c r="E4" s="2">
        <v>20.41</v>
      </c>
      <c r="F4" s="2">
        <f t="shared" si="0"/>
        <v>6</v>
      </c>
      <c r="G4" s="2">
        <v>4.64</v>
      </c>
      <c r="H4" s="2">
        <f t="shared" si="1"/>
        <v>1067.1999999999998</v>
      </c>
      <c r="I4" s="2">
        <f t="shared" si="2"/>
        <v>122.52211349000193</v>
      </c>
      <c r="J4" s="2">
        <f t="shared" si="3"/>
        <v>12091.375999999997</v>
      </c>
      <c r="K4" s="2">
        <f t="shared" si="5"/>
        <v>11</v>
      </c>
      <c r="L4" s="2">
        <f t="shared" si="4"/>
        <v>1.4691225516174955</v>
      </c>
      <c r="M4" s="2">
        <f>POWER(F4,-1.0485)*7025.1</f>
        <v>1073.3983531348792</v>
      </c>
      <c r="N4" s="2">
        <f t="shared" si="6"/>
        <v>0.9348437259287147</v>
      </c>
      <c r="O4" s="2"/>
      <c r="P4" s="2"/>
      <c r="Q4" s="2"/>
      <c r="R4" s="2"/>
      <c r="S4" s="2"/>
      <c r="T4" s="2"/>
      <c r="U4" s="2"/>
      <c r="V4" s="2"/>
      <c r="W4" s="2"/>
      <c r="X4" s="2"/>
      <c r="Y4" s="3">
        <v>100</v>
      </c>
      <c r="Z4" s="3">
        <v>8</v>
      </c>
      <c r="AA4" s="3">
        <v>5</v>
      </c>
      <c r="AB4" s="3">
        <v>2.5</v>
      </c>
      <c r="AC4" s="3">
        <v>7.44</v>
      </c>
    </row>
    <row r="5" spans="1:29" ht="12.75">
      <c r="A5" s="2">
        <v>220</v>
      </c>
      <c r="B5" s="2">
        <v>10</v>
      </c>
      <c r="C5" s="2">
        <v>5</v>
      </c>
      <c r="D5" s="2">
        <v>3.2</v>
      </c>
      <c r="E5" s="2">
        <v>23.55</v>
      </c>
      <c r="F5" s="2">
        <f t="shared" si="0"/>
        <v>8</v>
      </c>
      <c r="G5" s="2">
        <v>3.48</v>
      </c>
      <c r="H5" s="2">
        <f t="shared" si="1"/>
        <v>800.4</v>
      </c>
      <c r="I5" s="2">
        <f t="shared" si="2"/>
        <v>188.4955592153876</v>
      </c>
      <c r="J5" s="2">
        <f t="shared" si="3"/>
        <v>9398.2968</v>
      </c>
      <c r="K5" s="2">
        <f t="shared" si="5"/>
        <v>11.399999999999999</v>
      </c>
      <c r="L5" s="2">
        <f t="shared" si="4"/>
        <v>1.1671362493405657</v>
      </c>
      <c r="M5" s="2">
        <f>POWER(F5,-1.0485)*7025.1</f>
        <v>793.8942551966046</v>
      </c>
      <c r="N5" s="2">
        <f t="shared" si="6"/>
        <v>1.4382211168134074</v>
      </c>
      <c r="O5" s="2"/>
      <c r="P5" s="2"/>
      <c r="Q5" s="2"/>
      <c r="R5" s="2"/>
      <c r="S5" s="2"/>
      <c r="T5" s="2"/>
      <c r="U5" s="2"/>
      <c r="V5" s="2"/>
      <c r="W5" s="2"/>
      <c r="X5" s="2"/>
      <c r="Y5" s="3">
        <v>120</v>
      </c>
      <c r="Z5" s="3">
        <v>8</v>
      </c>
      <c r="AA5" s="3">
        <v>5</v>
      </c>
      <c r="AB5" s="3">
        <v>3.2</v>
      </c>
      <c r="AC5" s="3">
        <v>5.8</v>
      </c>
    </row>
    <row r="6" spans="1:29" ht="12.75">
      <c r="A6" s="2">
        <v>260</v>
      </c>
      <c r="B6" s="2">
        <v>10</v>
      </c>
      <c r="C6" s="2">
        <v>6</v>
      </c>
      <c r="D6" s="2">
        <v>3.2</v>
      </c>
      <c r="E6" s="2">
        <v>25.12</v>
      </c>
      <c r="F6" s="2">
        <f t="shared" si="0"/>
        <v>6.4</v>
      </c>
      <c r="G6" s="2">
        <v>4.35</v>
      </c>
      <c r="H6" s="2">
        <f t="shared" si="1"/>
        <v>1000.4999999999999</v>
      </c>
      <c r="I6" s="2">
        <f t="shared" si="2"/>
        <v>160.8495438637974</v>
      </c>
      <c r="J6" s="2">
        <f t="shared" si="3"/>
        <v>10717.355999999998</v>
      </c>
      <c r="K6" s="2">
        <f t="shared" si="5"/>
        <v>10.399999999999999</v>
      </c>
      <c r="L6" s="2">
        <f t="shared" si="4"/>
        <v>1.616417390777062</v>
      </c>
      <c r="M6" s="2">
        <f>POWER(F6,-1.0485)*7025.1</f>
        <v>1003.1660083467845</v>
      </c>
      <c r="N6" s="2">
        <f t="shared" si="6"/>
        <v>1.227282019680774</v>
      </c>
      <c r="O6" s="2"/>
      <c r="P6" s="2"/>
      <c r="Q6" s="2"/>
      <c r="R6" s="2"/>
      <c r="S6" s="2"/>
      <c r="T6" s="2"/>
      <c r="U6" s="2"/>
      <c r="V6" s="2"/>
      <c r="W6" s="2"/>
      <c r="X6" s="2"/>
      <c r="Y6" s="3">
        <v>180</v>
      </c>
      <c r="Z6" s="3">
        <v>8</v>
      </c>
      <c r="AA6" s="3">
        <v>5</v>
      </c>
      <c r="AB6" s="3">
        <v>4</v>
      </c>
      <c r="AC6" s="3">
        <v>4.64</v>
      </c>
    </row>
    <row r="7" spans="1:29" ht="12.75">
      <c r="A7" s="2">
        <v>300</v>
      </c>
      <c r="B7" s="2">
        <v>10</v>
      </c>
      <c r="C7" s="2">
        <v>5</v>
      </c>
      <c r="D7" s="2">
        <v>4</v>
      </c>
      <c r="E7" s="2">
        <v>23.55</v>
      </c>
      <c r="F7" s="2">
        <f t="shared" si="0"/>
        <v>10</v>
      </c>
      <c r="G7" s="2">
        <v>2.78</v>
      </c>
      <c r="H7" s="2">
        <f t="shared" si="1"/>
        <v>639.4</v>
      </c>
      <c r="I7" s="2">
        <f t="shared" si="2"/>
        <v>235.61944901923448</v>
      </c>
      <c r="J7" s="2">
        <f t="shared" si="3"/>
        <v>8561.565999999999</v>
      </c>
      <c r="K7" s="2">
        <f t="shared" si="5"/>
        <v>13</v>
      </c>
      <c r="L7" s="2">
        <f t="shared" si="4"/>
        <v>1.2732395447351628</v>
      </c>
      <c r="M7" s="2">
        <f aca="true" t="shared" si="7" ref="M7:M20">POWER(F7,-1.0485)*7025.1</f>
        <v>628.2789520279416</v>
      </c>
      <c r="N7" s="2">
        <f t="shared" si="6"/>
        <v>1.797776396016759</v>
      </c>
      <c r="O7" s="2"/>
      <c r="P7" s="2"/>
      <c r="Q7" s="2"/>
      <c r="R7" s="2"/>
      <c r="S7" s="2"/>
      <c r="T7" s="2"/>
      <c r="U7" s="2"/>
      <c r="V7" s="2"/>
      <c r="W7" s="2"/>
      <c r="X7" s="2"/>
      <c r="Y7" s="3">
        <v>220</v>
      </c>
      <c r="Z7" s="3">
        <v>10</v>
      </c>
      <c r="AA7" s="3">
        <v>5</v>
      </c>
      <c r="AB7" s="3">
        <v>3.2</v>
      </c>
      <c r="AC7" s="3">
        <v>3.48</v>
      </c>
    </row>
    <row r="8" spans="1:29" ht="12.75">
      <c r="A8" s="2">
        <v>340</v>
      </c>
      <c r="B8" s="2">
        <v>10</v>
      </c>
      <c r="C8" s="2">
        <v>6</v>
      </c>
      <c r="D8" s="2">
        <v>4</v>
      </c>
      <c r="E8" s="2">
        <v>25.12</v>
      </c>
      <c r="F8" s="2">
        <f t="shared" si="0"/>
        <v>8</v>
      </c>
      <c r="G8" s="2">
        <v>3.48</v>
      </c>
      <c r="H8" s="2">
        <f t="shared" si="1"/>
        <v>800.4</v>
      </c>
      <c r="I8" s="2">
        <f t="shared" si="2"/>
        <v>201.06192982974676</v>
      </c>
      <c r="J8" s="2">
        <f t="shared" si="3"/>
        <v>9892.944</v>
      </c>
      <c r="K8" s="2">
        <f t="shared" si="5"/>
        <v>12</v>
      </c>
      <c r="L8" s="2">
        <f t="shared" si="4"/>
        <v>1.691021270351388</v>
      </c>
      <c r="M8" s="2">
        <f t="shared" si="7"/>
        <v>793.8942551966046</v>
      </c>
      <c r="N8" s="2">
        <f t="shared" si="6"/>
        <v>1.5341025246009676</v>
      </c>
      <c r="O8" s="2"/>
      <c r="P8" s="2"/>
      <c r="Q8" s="2"/>
      <c r="R8" s="2"/>
      <c r="S8" s="2"/>
      <c r="T8" s="2"/>
      <c r="U8" s="2"/>
      <c r="V8" s="2"/>
      <c r="W8" s="2"/>
      <c r="X8" s="2"/>
      <c r="Y8" s="3">
        <v>260</v>
      </c>
      <c r="Z8" s="3">
        <v>10</v>
      </c>
      <c r="AA8" s="3">
        <v>6</v>
      </c>
      <c r="AB8" s="3">
        <v>3.2</v>
      </c>
      <c r="AC8" s="3">
        <v>4.35</v>
      </c>
    </row>
    <row r="9" spans="1:29" ht="12.75">
      <c r="A9" s="2">
        <v>380</v>
      </c>
      <c r="B9" s="2">
        <v>12</v>
      </c>
      <c r="C9" s="2">
        <v>6</v>
      </c>
      <c r="D9" s="2">
        <v>3.2</v>
      </c>
      <c r="E9" s="2">
        <v>28.26</v>
      </c>
      <c r="F9" s="2">
        <f t="shared" si="0"/>
        <v>9.600000000000001</v>
      </c>
      <c r="G9" s="2">
        <v>2.9</v>
      </c>
      <c r="H9" s="2">
        <f t="shared" si="1"/>
        <v>667</v>
      </c>
      <c r="I9" s="2">
        <f t="shared" si="2"/>
        <v>271.4336052701581</v>
      </c>
      <c r="J9" s="2">
        <f t="shared" si="3"/>
        <v>8518.923999999999</v>
      </c>
      <c r="K9" s="2">
        <f t="shared" si="5"/>
        <v>12.399999999999999</v>
      </c>
      <c r="L9" s="2">
        <f t="shared" si="4"/>
        <v>1.3999740364564868</v>
      </c>
      <c r="M9" s="2">
        <f t="shared" si="7"/>
        <v>655.7542633589258</v>
      </c>
      <c r="N9" s="2">
        <f t="shared" si="6"/>
        <v>2.0710384082113062</v>
      </c>
      <c r="O9" s="2"/>
      <c r="P9" s="2"/>
      <c r="Q9" s="2"/>
      <c r="R9" s="2"/>
      <c r="S9" s="2"/>
      <c r="T9" s="2"/>
      <c r="U9" s="2"/>
      <c r="V9" s="2"/>
      <c r="W9" s="2"/>
      <c r="X9" s="2"/>
      <c r="Y9" s="3">
        <v>300</v>
      </c>
      <c r="Z9" s="3">
        <v>10</v>
      </c>
      <c r="AA9" s="3">
        <v>5</v>
      </c>
      <c r="AB9" s="3">
        <v>4</v>
      </c>
      <c r="AC9" s="3">
        <v>2.78</v>
      </c>
    </row>
    <row r="10" spans="1:29" ht="12.75">
      <c r="A10" s="2">
        <v>500</v>
      </c>
      <c r="B10" s="2">
        <v>12</v>
      </c>
      <c r="C10" s="2">
        <v>6</v>
      </c>
      <c r="D10" s="2">
        <v>4</v>
      </c>
      <c r="E10" s="2">
        <v>28.26</v>
      </c>
      <c r="F10" s="2">
        <f t="shared" si="0"/>
        <v>12</v>
      </c>
      <c r="G10" s="2">
        <v>2.32</v>
      </c>
      <c r="H10" s="2">
        <f t="shared" si="1"/>
        <v>533.5999999999999</v>
      </c>
      <c r="I10" s="2">
        <f t="shared" si="2"/>
        <v>339.29200658769764</v>
      </c>
      <c r="J10" s="2">
        <f t="shared" si="3"/>
        <v>7694.511999999999</v>
      </c>
      <c r="K10" s="2">
        <f t="shared" si="5"/>
        <v>14</v>
      </c>
      <c r="L10" s="2">
        <f t="shared" si="4"/>
        <v>1.4736568804805126</v>
      </c>
      <c r="M10" s="2">
        <f t="shared" si="7"/>
        <v>518.9565218216268</v>
      </c>
      <c r="N10" s="2">
        <f t="shared" si="6"/>
        <v>2.588798010264133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3">
        <v>340</v>
      </c>
      <c r="Z10" s="3">
        <v>10</v>
      </c>
      <c r="AA10" s="3">
        <v>6</v>
      </c>
      <c r="AB10" s="3">
        <v>4</v>
      </c>
      <c r="AC10" s="3">
        <v>3.48</v>
      </c>
    </row>
    <row r="11" spans="1:29" ht="12.75">
      <c r="A11" s="2">
        <v>630</v>
      </c>
      <c r="B11" s="2">
        <v>12</v>
      </c>
      <c r="C11" s="2">
        <v>6</v>
      </c>
      <c r="D11" s="2">
        <v>5</v>
      </c>
      <c r="E11" s="2">
        <v>28.26</v>
      </c>
      <c r="F11" s="2">
        <f t="shared" si="0"/>
        <v>15</v>
      </c>
      <c r="G11" s="2">
        <v>1.85</v>
      </c>
      <c r="H11" s="2">
        <f t="shared" si="1"/>
        <v>425.5</v>
      </c>
      <c r="I11" s="2">
        <f t="shared" si="2"/>
        <v>424.11500823462205</v>
      </c>
      <c r="J11" s="2">
        <f t="shared" si="3"/>
        <v>7012.24</v>
      </c>
      <c r="K11" s="2">
        <f t="shared" si="5"/>
        <v>16</v>
      </c>
      <c r="L11" s="2">
        <f t="shared" si="4"/>
        <v>1.4854461355243567</v>
      </c>
      <c r="M11" s="2">
        <f t="shared" si="7"/>
        <v>410.6963333516158</v>
      </c>
      <c r="N11" s="2">
        <f t="shared" si="6"/>
        <v>3.235997512830166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3">
        <v>380</v>
      </c>
      <c r="Z11" s="3">
        <v>12</v>
      </c>
      <c r="AA11" s="3">
        <v>6</v>
      </c>
      <c r="AB11" s="3">
        <v>3.2</v>
      </c>
      <c r="AC11" s="3">
        <v>2.9</v>
      </c>
    </row>
    <row r="12" spans="1:29" ht="12.75">
      <c r="A12" s="2">
        <v>750</v>
      </c>
      <c r="B12" s="2">
        <v>12</v>
      </c>
      <c r="C12" s="2">
        <v>6</v>
      </c>
      <c r="D12" s="2">
        <v>6</v>
      </c>
      <c r="E12" s="2">
        <v>28.26</v>
      </c>
      <c r="F12" s="2">
        <f t="shared" si="0"/>
        <v>18</v>
      </c>
      <c r="G12" s="2">
        <v>1.626</v>
      </c>
      <c r="H12" s="2">
        <f t="shared" si="1"/>
        <v>373.97999999999996</v>
      </c>
      <c r="I12" s="2">
        <f t="shared" si="2"/>
        <v>508.93800988154646</v>
      </c>
      <c r="J12" s="2">
        <f t="shared" si="3"/>
        <v>6933.589199999999</v>
      </c>
      <c r="K12" s="2">
        <f t="shared" si="5"/>
        <v>18</v>
      </c>
      <c r="L12" s="2">
        <f t="shared" si="4"/>
        <v>1.4736568804805126</v>
      </c>
      <c r="M12" s="2">
        <f t="shared" si="7"/>
        <v>339.23393421521325</v>
      </c>
      <c r="N12" s="2">
        <f t="shared" si="6"/>
        <v>3.8831970153961994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3">
        <v>500</v>
      </c>
      <c r="Z12" s="3">
        <v>12</v>
      </c>
      <c r="AA12" s="3">
        <v>6</v>
      </c>
      <c r="AB12" s="3">
        <v>4</v>
      </c>
      <c r="AC12" s="3">
        <v>2.32</v>
      </c>
    </row>
    <row r="13" spans="1:29" ht="12.75">
      <c r="A13" s="2">
        <v>850</v>
      </c>
      <c r="B13" s="2">
        <v>13.5</v>
      </c>
      <c r="C13" s="2">
        <v>7</v>
      </c>
      <c r="D13" s="2">
        <v>5</v>
      </c>
      <c r="E13" s="2">
        <v>32.2</v>
      </c>
      <c r="F13" s="2">
        <f t="shared" si="0"/>
        <v>16.25</v>
      </c>
      <c r="G13" s="2">
        <v>1.55</v>
      </c>
      <c r="H13" s="2">
        <f t="shared" si="1"/>
        <v>356.5</v>
      </c>
      <c r="I13" s="2">
        <f t="shared" si="2"/>
        <v>523.2715263635499</v>
      </c>
      <c r="J13" s="2">
        <f t="shared" si="3"/>
        <v>6058.7175</v>
      </c>
      <c r="K13" s="2">
        <f t="shared" si="5"/>
        <v>16.5</v>
      </c>
      <c r="L13" s="2">
        <f t="shared" si="4"/>
        <v>1.6243956668291006</v>
      </c>
      <c r="M13" s="2">
        <f t="shared" si="7"/>
        <v>377.63545069665605</v>
      </c>
      <c r="N13" s="2">
        <f t="shared" si="6"/>
        <v>3.9925617461538856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3">
        <v>630</v>
      </c>
      <c r="Z13" s="3">
        <v>12</v>
      </c>
      <c r="AA13" s="3">
        <v>6</v>
      </c>
      <c r="AB13" s="3">
        <v>5</v>
      </c>
      <c r="AC13" s="3">
        <v>1.85</v>
      </c>
    </row>
    <row r="14" spans="1:29" ht="12.75">
      <c r="A14" s="2">
        <v>1100</v>
      </c>
      <c r="B14" s="2">
        <v>13.5</v>
      </c>
      <c r="C14" s="2">
        <v>7</v>
      </c>
      <c r="D14" s="2">
        <v>6</v>
      </c>
      <c r="E14" s="2">
        <v>32.2</v>
      </c>
      <c r="F14" s="2">
        <f t="shared" si="0"/>
        <v>19.5</v>
      </c>
      <c r="G14" s="2">
        <v>1.3</v>
      </c>
      <c r="H14" s="2">
        <f t="shared" si="1"/>
        <v>299</v>
      </c>
      <c r="I14" s="2">
        <f t="shared" si="2"/>
        <v>627.9258316362599</v>
      </c>
      <c r="J14" s="2">
        <f t="shared" si="3"/>
        <v>5697.445</v>
      </c>
      <c r="K14" s="2">
        <f t="shared" si="5"/>
        <v>18.5</v>
      </c>
      <c r="L14" s="2">
        <f t="shared" si="4"/>
        <v>1.751799248541187</v>
      </c>
      <c r="M14" s="2">
        <f t="shared" si="7"/>
        <v>311.92574473092225</v>
      </c>
      <c r="N14" s="2">
        <f t="shared" si="6"/>
        <v>4.791074095384663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3">
        <v>750</v>
      </c>
      <c r="Z14" s="3">
        <v>12</v>
      </c>
      <c r="AA14" s="3">
        <v>6</v>
      </c>
      <c r="AB14" s="3">
        <v>6</v>
      </c>
      <c r="AC14" s="3">
        <v>1.626</v>
      </c>
    </row>
    <row r="15" spans="1:29" ht="12.75">
      <c r="A15" s="2">
        <v>1500</v>
      </c>
      <c r="B15" s="2">
        <v>15</v>
      </c>
      <c r="C15" s="2">
        <v>8</v>
      </c>
      <c r="D15" s="2">
        <v>7</v>
      </c>
      <c r="E15" s="2">
        <v>36.1</v>
      </c>
      <c r="F15" s="2">
        <f t="shared" si="0"/>
        <v>24.5</v>
      </c>
      <c r="G15" s="2">
        <v>1.03</v>
      </c>
      <c r="H15" s="2">
        <f t="shared" si="1"/>
        <v>236.9</v>
      </c>
      <c r="I15" s="2">
        <f t="shared" si="2"/>
        <v>885.1437301489242</v>
      </c>
      <c r="J15" s="2">
        <f t="shared" si="3"/>
        <v>5124.147000000001</v>
      </c>
      <c r="K15" s="2">
        <f t="shared" si="5"/>
        <v>21</v>
      </c>
      <c r="L15" s="2">
        <f t="shared" si="4"/>
        <v>1.6946400329216895</v>
      </c>
      <c r="M15" s="2">
        <f t="shared" si="7"/>
        <v>245.53413128882625</v>
      </c>
      <c r="N15" s="2">
        <f t="shared" si="6"/>
        <v>6.753646661036291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3">
        <v>850</v>
      </c>
      <c r="Z15" s="3">
        <v>13.5</v>
      </c>
      <c r="AA15" s="3">
        <v>7</v>
      </c>
      <c r="AB15" s="3">
        <v>5</v>
      </c>
      <c r="AC15" s="3">
        <v>1.55</v>
      </c>
    </row>
    <row r="16" spans="1:29" ht="12" customHeight="1">
      <c r="A16" s="2">
        <v>1600</v>
      </c>
      <c r="B16" s="2">
        <v>15.5</v>
      </c>
      <c r="C16" s="2">
        <v>8.5</v>
      </c>
      <c r="D16" s="2">
        <v>8</v>
      </c>
      <c r="E16" s="2">
        <v>37.69</v>
      </c>
      <c r="F16" s="2">
        <f t="shared" si="0"/>
        <v>28</v>
      </c>
      <c r="G16" s="2">
        <v>0.9043</v>
      </c>
      <c r="H16" s="2">
        <f t="shared" si="1"/>
        <v>207.989</v>
      </c>
      <c r="I16" s="2">
        <f t="shared" si="2"/>
        <v>1055.5751316061705</v>
      </c>
      <c r="J16" s="2">
        <f t="shared" si="3"/>
        <v>4927.259410000001</v>
      </c>
      <c r="K16" s="2">
        <f t="shared" si="5"/>
        <v>23</v>
      </c>
      <c r="L16" s="2">
        <f t="shared" si="4"/>
        <v>1.5157613627799555</v>
      </c>
      <c r="M16" s="2">
        <f t="shared" si="7"/>
        <v>213.45548292927845</v>
      </c>
      <c r="N16" s="2">
        <f t="shared" si="6"/>
        <v>8.054038254155081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3">
        <v>1100</v>
      </c>
      <c r="Z16" s="3">
        <v>13.5</v>
      </c>
      <c r="AA16" s="3">
        <v>7</v>
      </c>
      <c r="AB16" s="3">
        <v>6</v>
      </c>
      <c r="AC16" s="3">
        <v>1.3</v>
      </c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>
        <v>1500</v>
      </c>
      <c r="Z17" s="3">
        <v>15</v>
      </c>
      <c r="AA17" s="3">
        <v>8</v>
      </c>
      <c r="AB17" s="3">
        <v>7</v>
      </c>
      <c r="AC17" s="3">
        <v>1.03</v>
      </c>
    </row>
    <row r="18" spans="1:29" ht="12.75">
      <c r="A18" s="2">
        <v>500</v>
      </c>
      <c r="B18" s="2">
        <v>18</v>
      </c>
      <c r="C18" s="2">
        <v>6</v>
      </c>
      <c r="D18" s="2">
        <v>2</v>
      </c>
      <c r="E18" s="2">
        <v>37.69</v>
      </c>
      <c r="F18" s="2">
        <f>(B18-C18)/2*D18</f>
        <v>12</v>
      </c>
      <c r="G18" s="2">
        <v>2.8</v>
      </c>
      <c r="H18" s="2">
        <f t="shared" si="1"/>
        <v>644</v>
      </c>
      <c r="I18" s="2">
        <f t="shared" si="2"/>
        <v>452.3893421169302</v>
      </c>
      <c r="J18" s="2">
        <f t="shared" si="3"/>
        <v>10613.12</v>
      </c>
      <c r="K18" s="2">
        <f t="shared" si="5"/>
        <v>16</v>
      </c>
      <c r="L18" s="2">
        <f>A18/I18</f>
        <v>1.1052426603603842</v>
      </c>
      <c r="M18" s="2">
        <f t="shared" si="7"/>
        <v>518.9565218216268</v>
      </c>
      <c r="N18" s="2">
        <f t="shared" si="6"/>
        <v>3.4517306803521772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3">
        <v>1600</v>
      </c>
      <c r="Z18" s="3">
        <v>15.5</v>
      </c>
      <c r="AA18" s="3">
        <v>8.5</v>
      </c>
      <c r="AB18" s="3">
        <v>8</v>
      </c>
      <c r="AC18" s="3">
        <v>0.9043</v>
      </c>
    </row>
    <row r="19" spans="1:24" ht="12.75">
      <c r="A19" s="2">
        <v>850</v>
      </c>
      <c r="B19" s="2">
        <v>14</v>
      </c>
      <c r="C19" s="2">
        <v>6</v>
      </c>
      <c r="D19" s="2">
        <v>5</v>
      </c>
      <c r="E19" s="2">
        <v>31.4</v>
      </c>
      <c r="F19" s="2">
        <f>(B19-C19)/2*D19</f>
        <v>20</v>
      </c>
      <c r="G19" s="2">
        <v>1.39</v>
      </c>
      <c r="H19" s="2">
        <f t="shared" si="1"/>
        <v>319.7</v>
      </c>
      <c r="I19" s="2">
        <f t="shared" si="2"/>
        <v>628.3185307179587</v>
      </c>
      <c r="J19" s="2">
        <f t="shared" si="3"/>
        <v>5927.237999999999</v>
      </c>
      <c r="K19" s="2">
        <f t="shared" si="5"/>
        <v>18</v>
      </c>
      <c r="L19" s="2">
        <f>A19/I19</f>
        <v>1.3528170162811104</v>
      </c>
      <c r="M19" s="2">
        <f t="shared" si="7"/>
        <v>303.75438785230483</v>
      </c>
      <c r="N19" s="2">
        <f t="shared" si="6"/>
        <v>4.7940703893780245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9" ht="12.75">
      <c r="A20" s="2">
        <v>1000</v>
      </c>
      <c r="B20" s="2">
        <v>16</v>
      </c>
      <c r="C20" s="2">
        <v>8</v>
      </c>
      <c r="D20" s="2">
        <v>5</v>
      </c>
      <c r="E20" s="2">
        <v>37.69</v>
      </c>
      <c r="F20" s="2">
        <f>(B20-C20)/2*D20</f>
        <v>20</v>
      </c>
      <c r="G20" s="2">
        <v>1.39</v>
      </c>
      <c r="H20" s="2">
        <f t="shared" si="1"/>
        <v>319.7</v>
      </c>
      <c r="I20" s="2">
        <f t="shared" si="2"/>
        <v>753.9822368615503</v>
      </c>
      <c r="J20" s="2">
        <f t="shared" si="3"/>
        <v>5927.237999999999</v>
      </c>
      <c r="K20" s="2">
        <f t="shared" si="5"/>
        <v>18</v>
      </c>
      <c r="L20" s="2">
        <f>A20/I20</f>
        <v>1.3262911924324612</v>
      </c>
      <c r="M20" s="2">
        <f t="shared" si="7"/>
        <v>303.75438785230483</v>
      </c>
      <c r="N20" s="2">
        <f t="shared" si="6"/>
        <v>5.752884467253629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3">
        <v>500</v>
      </c>
      <c r="Z20" s="3">
        <v>18</v>
      </c>
      <c r="AA20" s="3">
        <v>6</v>
      </c>
      <c r="AB20" s="3">
        <v>2</v>
      </c>
      <c r="AC20" s="3">
        <v>2.8</v>
      </c>
    </row>
    <row r="21" spans="1:29" ht="12.75">
      <c r="A21" s="2" t="s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 t="s">
        <v>36</v>
      </c>
      <c r="R21" s="2"/>
      <c r="S21" s="2"/>
      <c r="T21" s="2"/>
      <c r="U21" s="2" t="s">
        <v>37</v>
      </c>
      <c r="V21" s="2"/>
      <c r="W21" s="2"/>
      <c r="X21" s="2"/>
      <c r="Y21" s="3">
        <v>850</v>
      </c>
      <c r="Z21" s="3">
        <v>14</v>
      </c>
      <c r="AA21" s="3">
        <v>6</v>
      </c>
      <c r="AB21" s="3">
        <v>5</v>
      </c>
      <c r="AC21" s="3">
        <v>1.39</v>
      </c>
    </row>
    <row r="22" spans="1:29" ht="12.75">
      <c r="A22" s="2" t="s">
        <v>21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20</v>
      </c>
      <c r="G22" s="2"/>
      <c r="H22" s="2"/>
      <c r="I22" s="2" t="s">
        <v>0</v>
      </c>
      <c r="J22" s="3"/>
      <c r="K22" s="2" t="s">
        <v>7</v>
      </c>
      <c r="L22" s="2"/>
      <c r="M22" s="2" t="s">
        <v>25</v>
      </c>
      <c r="N22" s="2" t="s">
        <v>27</v>
      </c>
      <c r="O22" s="3" t="s">
        <v>28</v>
      </c>
      <c r="P22" s="2" t="s">
        <v>29</v>
      </c>
      <c r="Q22" s="2" t="s">
        <v>31</v>
      </c>
      <c r="R22" s="2" t="s">
        <v>31</v>
      </c>
      <c r="S22" s="2" t="s">
        <v>34</v>
      </c>
      <c r="T22" s="2" t="s">
        <v>34</v>
      </c>
      <c r="U22" s="2" t="s">
        <v>31</v>
      </c>
      <c r="V22" s="2" t="s">
        <v>31</v>
      </c>
      <c r="W22" s="2" t="s">
        <v>34</v>
      </c>
      <c r="X22" s="2" t="s">
        <v>34</v>
      </c>
      <c r="Y22" s="3">
        <v>1000</v>
      </c>
      <c r="Z22" s="3">
        <v>16</v>
      </c>
      <c r="AA22" s="3">
        <v>8</v>
      </c>
      <c r="AB22" s="3">
        <v>5</v>
      </c>
      <c r="AC22" s="3">
        <v>1.39</v>
      </c>
    </row>
    <row r="23" spans="1:24" ht="12.75">
      <c r="A23" s="2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 t="s">
        <v>35</v>
      </c>
      <c r="P23" s="2" t="s">
        <v>30</v>
      </c>
      <c r="Q23" s="2" t="s">
        <v>32</v>
      </c>
      <c r="R23" s="2" t="s">
        <v>33</v>
      </c>
      <c r="S23" s="2" t="s">
        <v>32</v>
      </c>
      <c r="T23" s="2" t="s">
        <v>33</v>
      </c>
      <c r="U23" s="2" t="s">
        <v>32</v>
      </c>
      <c r="V23" s="2" t="s">
        <v>33</v>
      </c>
      <c r="W23" s="2" t="s">
        <v>32</v>
      </c>
      <c r="X23" s="2" t="s">
        <v>33</v>
      </c>
    </row>
    <row r="24" spans="1:24" ht="12.75">
      <c r="A24" s="2">
        <f aca="true" t="shared" si="8" ref="A24:A40">(I24-27.143)/0.6016</f>
        <v>640.2776525659248</v>
      </c>
      <c r="B24" s="2">
        <v>12.5</v>
      </c>
      <c r="C24" s="2">
        <v>5</v>
      </c>
      <c r="D24" s="2">
        <v>4</v>
      </c>
      <c r="E24" s="2">
        <v>27.48</v>
      </c>
      <c r="F24" s="2">
        <f aca="true" t="shared" si="9" ref="F24:F40">(B24-C24)/2*D24</f>
        <v>15</v>
      </c>
      <c r="G24" s="2"/>
      <c r="H24" s="2"/>
      <c r="I24" s="2">
        <f t="shared" si="2"/>
        <v>412.33403578366034</v>
      </c>
      <c r="J24" s="2"/>
      <c r="K24" s="2">
        <f t="shared" si="5"/>
        <v>15.5</v>
      </c>
      <c r="L24" s="2">
        <f aca="true" t="shared" si="10" ref="L24:L36">A24/I24</f>
        <v>1.5528130035374033</v>
      </c>
      <c r="M24" s="2">
        <f>POWER(F24,-1.0485)*7025.1</f>
        <v>410.6963333516158</v>
      </c>
      <c r="N24" s="2">
        <f t="shared" si="6"/>
        <v>3.146108693029328</v>
      </c>
      <c r="O24" s="2">
        <f>K24*M24*1.03</f>
        <v>6556.766961958547</v>
      </c>
      <c r="P24" s="2">
        <v>500</v>
      </c>
      <c r="Q24" s="2">
        <f>P24*(1-(0.0335*LN(P24)+0.7325)*0.95)/2</f>
        <v>26.58627431692845</v>
      </c>
      <c r="R24" s="2"/>
      <c r="S24" s="2">
        <f>P24/230*SQRT(0.0008*O24/PI()/Q24)</f>
        <v>0.5447890362674205</v>
      </c>
      <c r="T24" s="2"/>
      <c r="U24" s="2">
        <f>P24*(1-(0.0335*LN(P24)+0.7325))/2</f>
        <v>14.827657175714132</v>
      </c>
      <c r="V24" s="2"/>
      <c r="W24" s="2">
        <f>P24/230*SQRT(0.0008*O24/PI()/U24)</f>
        <v>0.72949250049376</v>
      </c>
      <c r="X24" s="2"/>
    </row>
    <row r="25" spans="1:24" ht="12.75">
      <c r="A25" s="2">
        <f t="shared" si="8"/>
        <v>706.8589463379824</v>
      </c>
      <c r="B25" s="2">
        <v>13</v>
      </c>
      <c r="C25" s="2">
        <v>5</v>
      </c>
      <c r="D25" s="2">
        <v>4</v>
      </c>
      <c r="E25" s="2">
        <v>31.41</v>
      </c>
      <c r="F25" s="2">
        <f t="shared" si="9"/>
        <v>16</v>
      </c>
      <c r="G25" s="2"/>
      <c r="H25" s="2"/>
      <c r="I25" s="2">
        <f t="shared" si="2"/>
        <v>452.3893421169302</v>
      </c>
      <c r="J25" s="2"/>
      <c r="K25" s="2">
        <f t="shared" si="5"/>
        <v>16</v>
      </c>
      <c r="L25" s="2">
        <f t="shared" si="10"/>
        <v>1.5625013247002595</v>
      </c>
      <c r="M25" s="2">
        <f aca="true" t="shared" si="11" ref="M25:M40">POWER(F25,-1.0485)*7025.1</f>
        <v>383.8245141403071</v>
      </c>
      <c r="N25" s="2">
        <f t="shared" si="6"/>
        <v>3.4517306803521772</v>
      </c>
      <c r="O25" s="2">
        <f aca="true" t="shared" si="12" ref="O25:O40">K25*M25*1.03</f>
        <v>6325.427993032261</v>
      </c>
      <c r="P25" s="2">
        <v>600</v>
      </c>
      <c r="Q25" s="2">
        <f>P25*(1-(0.0335*LN(P25)+0.7325)*0.95)/2</f>
        <v>30.162814116823846</v>
      </c>
      <c r="R25" s="2"/>
      <c r="S25" s="2">
        <f>P25/230*SQRT(0.0008*O25/PI()/Q25)</f>
        <v>0.6028406102078381</v>
      </c>
      <c r="T25" s="2"/>
      <c r="U25" s="2">
        <f>P25*(1-(0.0335*LN(P25)+0.7325))/2</f>
        <v>15.960856965077708</v>
      </c>
      <c r="V25" s="2"/>
      <c r="W25" s="2">
        <f>P25/230*SQRT(0.0008*O25/PI()/U25)</f>
        <v>0.8287247833689978</v>
      </c>
      <c r="X25" s="2"/>
    </row>
    <row r="26" spans="1:24" ht="12.75">
      <c r="A26" s="2">
        <f t="shared" si="8"/>
        <v>800.8560669573577</v>
      </c>
      <c r="B26" s="2">
        <v>12</v>
      </c>
      <c r="C26" s="2">
        <v>6</v>
      </c>
      <c r="D26" s="2">
        <v>6</v>
      </c>
      <c r="E26" s="2">
        <v>31.41</v>
      </c>
      <c r="F26" s="2">
        <f t="shared" si="9"/>
        <v>18</v>
      </c>
      <c r="G26" s="2"/>
      <c r="H26" s="2"/>
      <c r="I26" s="2">
        <f t="shared" si="2"/>
        <v>508.93800988154646</v>
      </c>
      <c r="J26" s="2"/>
      <c r="K26" s="2">
        <f t="shared" si="5"/>
        <v>18</v>
      </c>
      <c r="L26" s="2">
        <f t="shared" si="10"/>
        <v>1.5735827377950296</v>
      </c>
      <c r="M26" s="2">
        <f t="shared" si="11"/>
        <v>339.23393421521325</v>
      </c>
      <c r="N26" s="2">
        <f t="shared" si="6"/>
        <v>3.8831970153961994</v>
      </c>
      <c r="O26" s="2">
        <f t="shared" si="12"/>
        <v>6289.397140350054</v>
      </c>
      <c r="P26" s="2">
        <v>700</v>
      </c>
      <c r="Q26" s="2">
        <f>P26*(1-(0.0335*LN(P26)+0.7325)*0.95)/2</f>
        <v>33.4729039180353</v>
      </c>
      <c r="R26" s="2"/>
      <c r="S26" s="2">
        <f>P26/230*SQRT(0.0008*O26/PI()/Q26)</f>
        <v>0.665729918737459</v>
      </c>
      <c r="T26" s="2"/>
      <c r="U26" s="2">
        <f>P26*(1-(0.0335*LN(P26)+0.7325))/2</f>
        <v>16.81358307161608</v>
      </c>
      <c r="V26" s="2"/>
      <c r="W26" s="2">
        <f>P26/230*SQRT(0.0008*O26/PI()/U26)</f>
        <v>0.9393223016485168</v>
      </c>
      <c r="X26" s="2"/>
    </row>
    <row r="27" spans="1:24" ht="12.75">
      <c r="A27" s="2">
        <f t="shared" si="8"/>
        <v>811.6265703616612</v>
      </c>
      <c r="B27" s="2">
        <v>12.5</v>
      </c>
      <c r="C27" s="2">
        <v>5</v>
      </c>
      <c r="D27" s="2">
        <v>5</v>
      </c>
      <c r="E27" s="2">
        <v>27.48</v>
      </c>
      <c r="F27" s="2">
        <f t="shared" si="9"/>
        <v>18.75</v>
      </c>
      <c r="G27" s="2"/>
      <c r="H27" s="2"/>
      <c r="I27" s="2">
        <f t="shared" si="2"/>
        <v>515.4175447295754</v>
      </c>
      <c r="J27" s="2"/>
      <c r="K27" s="2">
        <f t="shared" si="5"/>
        <v>17.5</v>
      </c>
      <c r="L27" s="2">
        <f t="shared" si="10"/>
        <v>1.5746972113405608</v>
      </c>
      <c r="M27" s="2">
        <f t="shared" si="11"/>
        <v>325.02044224513355</v>
      </c>
      <c r="N27" s="2">
        <f t="shared" si="6"/>
        <v>3.93263586628666</v>
      </c>
      <c r="O27" s="2">
        <f t="shared" si="12"/>
        <v>5858.493471468532</v>
      </c>
      <c r="P27" s="2">
        <v>700</v>
      </c>
      <c r="Q27" s="2">
        <f>P27*(1-(0.0335*LN(P27)+0.7325)*0.95)/2</f>
        <v>33.4729039180353</v>
      </c>
      <c r="R27" s="2"/>
      <c r="S27" s="2">
        <f>P27/230*SQRT(0.0008*O27/PI()/Q27)</f>
        <v>0.6425198374877694</v>
      </c>
      <c r="T27" s="2"/>
      <c r="U27" s="2">
        <f>P27*(1-(0.0335*LN(P27)+0.7325))/2</f>
        <v>16.81358307161608</v>
      </c>
      <c r="V27" s="2"/>
      <c r="W27" s="2">
        <f>P27/230*SQRT(0.0008*O27/PI()/U27)</f>
        <v>0.9065736654113865</v>
      </c>
      <c r="X27" s="2"/>
    </row>
    <row r="28" spans="1:24" ht="12.75">
      <c r="A28" s="2">
        <f>(I28-27.143)/0.6016</f>
        <v>896.8114609229702</v>
      </c>
      <c r="B28" s="2">
        <v>12.5</v>
      </c>
      <c r="C28" s="2">
        <v>6</v>
      </c>
      <c r="D28" s="2">
        <v>6</v>
      </c>
      <c r="E28" s="2"/>
      <c r="F28" s="2">
        <f>(B28-C28)/2*D28</f>
        <v>19.5</v>
      </c>
      <c r="G28" s="2"/>
      <c r="H28" s="2"/>
      <c r="I28" s="2">
        <f>PI()*(B28*B28-C28*C28)/4*D28</f>
        <v>566.664774891259</v>
      </c>
      <c r="J28" s="2"/>
      <c r="K28" s="2">
        <f t="shared" si="5"/>
        <v>18.5</v>
      </c>
      <c r="L28" s="2">
        <f>A28/I28</f>
        <v>1.5826137438930543</v>
      </c>
      <c r="M28" s="2">
        <f t="shared" si="11"/>
        <v>311.92574473092225</v>
      </c>
      <c r="N28" s="2">
        <f t="shared" si="6"/>
        <v>4.323652232420305</v>
      </c>
      <c r="O28" s="2">
        <f t="shared" si="12"/>
        <v>5943.745065847723</v>
      </c>
      <c r="P28" s="2">
        <v>700</v>
      </c>
      <c r="Q28" s="2">
        <f>P28*(1-(0.0335*LN(P28)+0.7325)*0.95)/2</f>
        <v>33.4729039180353</v>
      </c>
      <c r="R28" s="2"/>
      <c r="S28" s="2">
        <f>P28/230*SQRT(0.0008*O28/PI()/Q28)</f>
        <v>0.6471778614287181</v>
      </c>
      <c r="T28" s="2"/>
      <c r="U28" s="2">
        <f>P28*(1-(0.0335*LN(P28)+0.7325))/2</f>
        <v>16.81358307161608</v>
      </c>
      <c r="V28" s="2"/>
      <c r="W28" s="2">
        <f>P28/230*SQRT(0.0008*O28/PI()/U28)</f>
        <v>0.9131459789670752</v>
      </c>
      <c r="X28" s="2"/>
    </row>
    <row r="29" spans="1:24" ht="12.75">
      <c r="A29" s="2">
        <f t="shared" si="8"/>
        <v>982.9754881573978</v>
      </c>
      <c r="B29" s="2">
        <v>12.5</v>
      </c>
      <c r="C29" s="2">
        <v>5</v>
      </c>
      <c r="D29" s="2">
        <v>6</v>
      </c>
      <c r="E29" s="2">
        <v>27.48</v>
      </c>
      <c r="F29" s="2">
        <f t="shared" si="9"/>
        <v>22.5</v>
      </c>
      <c r="G29" s="2"/>
      <c r="H29" s="2"/>
      <c r="I29" s="2">
        <f t="shared" si="2"/>
        <v>618.5010536754905</v>
      </c>
      <c r="J29" s="2"/>
      <c r="K29" s="2">
        <f t="shared" si="5"/>
        <v>19.5</v>
      </c>
      <c r="L29" s="2">
        <f t="shared" si="10"/>
        <v>1.5892866832093326</v>
      </c>
      <c r="M29" s="2">
        <f t="shared" si="11"/>
        <v>268.4659062412139</v>
      </c>
      <c r="N29" s="2">
        <f t="shared" si="6"/>
        <v>4.719163039543993</v>
      </c>
      <c r="O29" s="2">
        <f t="shared" si="12"/>
        <v>5392.13772685478</v>
      </c>
      <c r="P29" s="2">
        <v>800</v>
      </c>
      <c r="Q29" s="2"/>
      <c r="R29" s="2">
        <f aca="true" t="shared" si="13" ref="R29:R40">P29*(1-(0.0133*LN(P29)+0.866)*0.95)/2</f>
        <v>37.13597232836632</v>
      </c>
      <c r="S29" s="2"/>
      <c r="T29" s="2">
        <f aca="true" t="shared" si="14" ref="T29:T40">P29/230*SQRT(0.0008*O29/PI()/R29)</f>
        <v>0.6688293096179505</v>
      </c>
      <c r="U29" s="2"/>
      <c r="V29" s="2">
        <f>P29*(1-(0.0133*LN(P29)+0.866))/2</f>
        <v>18.037865608806626</v>
      </c>
      <c r="W29" s="2"/>
      <c r="X29" s="2">
        <f>P29/230*SQRT(0.0008*O29/PI()/V29)</f>
        <v>0.9596660319591903</v>
      </c>
    </row>
    <row r="30" spans="1:24" ht="12.75">
      <c r="A30" s="2">
        <f>(I30-27.143)/0.6016</f>
        <v>1053.7997075129688</v>
      </c>
      <c r="B30" s="2">
        <v>12.5</v>
      </c>
      <c r="C30" s="2">
        <v>6</v>
      </c>
      <c r="D30" s="2">
        <v>7</v>
      </c>
      <c r="E30" s="2"/>
      <c r="F30" s="2">
        <f>(B30-C30)/2*D30</f>
        <v>22.75</v>
      </c>
      <c r="G30" s="2"/>
      <c r="H30" s="2"/>
      <c r="I30" s="2">
        <f>PI()*(B30*B30-C30*C30)/4*D30</f>
        <v>661.108904039802</v>
      </c>
      <c r="J30" s="2"/>
      <c r="K30" s="2">
        <f t="shared" si="5"/>
        <v>20.5</v>
      </c>
      <c r="L30" s="2">
        <f>A30/I30</f>
        <v>1.5939880722730742</v>
      </c>
      <c r="M30" s="2">
        <f t="shared" si="11"/>
        <v>265.37347516067763</v>
      </c>
      <c r="N30" s="2">
        <f t="shared" si="6"/>
        <v>5.044260937823689</v>
      </c>
      <c r="O30" s="2">
        <f t="shared" si="12"/>
        <v>5603.360928017709</v>
      </c>
      <c r="P30" s="2">
        <v>900</v>
      </c>
      <c r="Q30" s="2"/>
      <c r="R30" s="2">
        <f t="shared" si="13"/>
        <v>41.108283974428794</v>
      </c>
      <c r="S30" s="2"/>
      <c r="T30" s="2">
        <f t="shared" si="14"/>
        <v>0.7290282461147074</v>
      </c>
      <c r="U30" s="2"/>
      <c r="V30" s="2">
        <f aca="true" t="shared" si="15" ref="V30:V40">P30*(1-(0.0133*LN(P30)+0.866))/2</f>
        <v>19.587667341503977</v>
      </c>
      <c r="W30" s="2"/>
      <c r="X30" s="2">
        <f aca="true" t="shared" si="16" ref="X30:X40">P30/230*SQRT(0.0008*O30/PI()/V30)</f>
        <v>1.056130705816277</v>
      </c>
    </row>
    <row r="31" spans="1:24" ht="12.75">
      <c r="A31" s="2">
        <f t="shared" si="8"/>
        <v>1170.3169716140696</v>
      </c>
      <c r="B31" s="2">
        <v>13</v>
      </c>
      <c r="C31" s="2">
        <v>6</v>
      </c>
      <c r="D31" s="2">
        <v>7</v>
      </c>
      <c r="E31" s="2">
        <v>27.48</v>
      </c>
      <c r="F31" s="2">
        <f t="shared" si="9"/>
        <v>24.5</v>
      </c>
      <c r="G31" s="2"/>
      <c r="H31" s="2"/>
      <c r="I31" s="2">
        <f t="shared" si="2"/>
        <v>731.2056901230244</v>
      </c>
      <c r="J31" s="2"/>
      <c r="K31" s="2">
        <f t="shared" si="5"/>
        <v>21</v>
      </c>
      <c r="L31" s="2">
        <f t="shared" si="10"/>
        <v>1.6005304491232355</v>
      </c>
      <c r="M31" s="2">
        <f t="shared" si="11"/>
        <v>245.53413128882625</v>
      </c>
      <c r="N31" s="2">
        <f t="shared" si="6"/>
        <v>5.579099415638676</v>
      </c>
      <c r="O31" s="2">
        <f t="shared" si="12"/>
        <v>5310.903259777312</v>
      </c>
      <c r="P31" s="2">
        <v>1000</v>
      </c>
      <c r="Q31" s="2"/>
      <c r="R31" s="2">
        <f t="shared" si="13"/>
        <v>45.010256025030394</v>
      </c>
      <c r="S31" s="2"/>
      <c r="T31" s="2">
        <f t="shared" si="14"/>
        <v>0.7536516855938998</v>
      </c>
      <c r="U31" s="2"/>
      <c r="V31" s="2">
        <f t="shared" si="15"/>
        <v>21.063427394768798</v>
      </c>
      <c r="W31" s="2"/>
      <c r="X31" s="2">
        <f t="shared" si="16"/>
        <v>1.1016963140914953</v>
      </c>
    </row>
    <row r="32" spans="1:24" ht="12.75">
      <c r="A32" s="2">
        <f t="shared" si="8"/>
        <v>1291.4035401897233</v>
      </c>
      <c r="B32" s="2">
        <v>13.5</v>
      </c>
      <c r="C32" s="2">
        <v>6</v>
      </c>
      <c r="D32" s="2">
        <v>7</v>
      </c>
      <c r="E32" s="2"/>
      <c r="F32" s="2">
        <f t="shared" si="9"/>
        <v>26.25</v>
      </c>
      <c r="G32" s="2"/>
      <c r="H32" s="2"/>
      <c r="I32" s="2">
        <f t="shared" si="2"/>
        <v>804.0513697781377</v>
      </c>
      <c r="J32" s="2"/>
      <c r="K32" s="2">
        <f t="shared" si="5"/>
        <v>21.5</v>
      </c>
      <c r="L32" s="2">
        <f t="shared" si="10"/>
        <v>1.6061206892117614</v>
      </c>
      <c r="M32" s="2">
        <f t="shared" si="11"/>
        <v>228.39964864986962</v>
      </c>
      <c r="N32" s="2">
        <f t="shared" si="6"/>
        <v>6.13491195140719</v>
      </c>
      <c r="O32" s="2">
        <f t="shared" si="12"/>
        <v>5057.910219351363</v>
      </c>
      <c r="P32" s="2">
        <v>1000</v>
      </c>
      <c r="Q32" s="2"/>
      <c r="R32" s="2">
        <f t="shared" si="13"/>
        <v>45.010256025030394</v>
      </c>
      <c r="S32" s="2"/>
      <c r="T32" s="2">
        <f t="shared" si="14"/>
        <v>0.7354819816581621</v>
      </c>
      <c r="U32" s="2"/>
      <c r="V32" s="2">
        <f t="shared" si="15"/>
        <v>21.063427394768798</v>
      </c>
      <c r="W32" s="2"/>
      <c r="X32" s="2">
        <f t="shared" si="16"/>
        <v>1.0751356412544648</v>
      </c>
    </row>
    <row r="33" spans="1:24" ht="12.75">
      <c r="A33" s="2">
        <f t="shared" si="8"/>
        <v>1417.05941323993</v>
      </c>
      <c r="B33" s="2">
        <v>14</v>
      </c>
      <c r="C33" s="2">
        <v>6</v>
      </c>
      <c r="D33" s="2">
        <v>7</v>
      </c>
      <c r="E33" s="2"/>
      <c r="F33" s="2">
        <f t="shared" si="9"/>
        <v>28</v>
      </c>
      <c r="G33" s="2"/>
      <c r="H33" s="2"/>
      <c r="I33" s="2">
        <f t="shared" si="2"/>
        <v>879.645943005142</v>
      </c>
      <c r="J33" s="2"/>
      <c r="K33" s="2">
        <f t="shared" si="5"/>
        <v>22</v>
      </c>
      <c r="L33" s="2">
        <f t="shared" si="10"/>
        <v>1.6109429305145406</v>
      </c>
      <c r="M33" s="2">
        <f t="shared" si="11"/>
        <v>213.45548292927845</v>
      </c>
      <c r="N33" s="2">
        <f t="shared" si="6"/>
        <v>6.7116985451292335</v>
      </c>
      <c r="O33" s="2">
        <f t="shared" si="12"/>
        <v>4836.90124317745</v>
      </c>
      <c r="P33" s="2">
        <v>1000</v>
      </c>
      <c r="Q33" s="2"/>
      <c r="R33" s="2">
        <f t="shared" si="13"/>
        <v>45.010256025030394</v>
      </c>
      <c r="S33" s="2"/>
      <c r="T33" s="2">
        <f t="shared" si="14"/>
        <v>0.7192338016872437</v>
      </c>
      <c r="U33" s="2"/>
      <c r="V33" s="2">
        <f t="shared" si="15"/>
        <v>21.063427394768798</v>
      </c>
      <c r="W33" s="2"/>
      <c r="X33" s="2">
        <f t="shared" si="16"/>
        <v>1.0513838732602756</v>
      </c>
    </row>
    <row r="34" spans="1:24" ht="12.75">
      <c r="A34" s="2">
        <f t="shared" si="8"/>
        <v>1435.3366311381421</v>
      </c>
      <c r="B34" s="2">
        <v>15</v>
      </c>
      <c r="C34" s="2">
        <v>6</v>
      </c>
      <c r="D34" s="2">
        <v>6</v>
      </c>
      <c r="E34" s="2"/>
      <c r="F34" s="2">
        <f t="shared" si="9"/>
        <v>27</v>
      </c>
      <c r="G34" s="2"/>
      <c r="H34" s="2"/>
      <c r="I34" s="2">
        <f t="shared" si="2"/>
        <v>890.6415172927063</v>
      </c>
      <c r="J34" s="2"/>
      <c r="K34" s="2">
        <f t="shared" si="5"/>
        <v>21</v>
      </c>
      <c r="L34" s="2">
        <f t="shared" si="10"/>
        <v>1.6115761541199563</v>
      </c>
      <c r="M34" s="2">
        <f t="shared" si="11"/>
        <v>221.75202986019355</v>
      </c>
      <c r="N34" s="2">
        <f t="shared" si="6"/>
        <v>6.795594776943349</v>
      </c>
      <c r="O34" s="2">
        <f t="shared" si="12"/>
        <v>4796.496405875987</v>
      </c>
      <c r="P34" s="2">
        <v>1000</v>
      </c>
      <c r="Q34" s="2"/>
      <c r="R34" s="2">
        <f t="shared" si="13"/>
        <v>45.010256025030394</v>
      </c>
      <c r="S34" s="2"/>
      <c r="T34" s="2">
        <f t="shared" si="14"/>
        <v>0.7162234581807053</v>
      </c>
      <c r="U34" s="2"/>
      <c r="V34" s="2">
        <f t="shared" si="15"/>
        <v>21.063427394768798</v>
      </c>
      <c r="W34" s="2"/>
      <c r="X34" s="2">
        <f t="shared" si="16"/>
        <v>1.046983320048895</v>
      </c>
    </row>
    <row r="35" spans="1:24" ht="12.75">
      <c r="A35" s="2">
        <f t="shared" si="8"/>
        <v>1678.1625260715289</v>
      </c>
      <c r="B35" s="2">
        <v>16</v>
      </c>
      <c r="C35" s="2">
        <v>6</v>
      </c>
      <c r="D35" s="2">
        <v>6</v>
      </c>
      <c r="E35" s="2"/>
      <c r="F35" s="2">
        <f t="shared" si="9"/>
        <v>30</v>
      </c>
      <c r="G35" s="2"/>
      <c r="H35" s="2"/>
      <c r="I35" s="2">
        <f t="shared" si="2"/>
        <v>1036.7255756846318</v>
      </c>
      <c r="J35" s="2"/>
      <c r="K35" s="2">
        <f t="shared" si="5"/>
        <v>22</v>
      </c>
      <c r="L35" s="2">
        <f t="shared" si="10"/>
        <v>1.6187143111264575</v>
      </c>
      <c r="M35" s="2">
        <f t="shared" si="11"/>
        <v>198.5595935177183</v>
      </c>
      <c r="N35" s="2">
        <f t="shared" si="6"/>
        <v>7.9102161424737405</v>
      </c>
      <c r="O35" s="2">
        <f t="shared" si="12"/>
        <v>4499.360389111497</v>
      </c>
      <c r="P35" s="2">
        <v>1000</v>
      </c>
      <c r="Q35" s="2"/>
      <c r="R35" s="2">
        <f t="shared" si="13"/>
        <v>45.010256025030394</v>
      </c>
      <c r="S35" s="2"/>
      <c r="T35" s="2">
        <f t="shared" si="14"/>
        <v>0.693684307152967</v>
      </c>
      <c r="U35" s="2"/>
      <c r="V35" s="2">
        <f t="shared" si="15"/>
        <v>21.063427394768798</v>
      </c>
      <c r="W35" s="2"/>
      <c r="X35" s="2">
        <f t="shared" si="16"/>
        <v>1.0140353414472907</v>
      </c>
    </row>
    <row r="36" spans="1:24" ht="12.75">
      <c r="A36" s="2">
        <f t="shared" si="8"/>
        <v>1298.257496901553</v>
      </c>
      <c r="B36" s="2">
        <v>14</v>
      </c>
      <c r="C36" s="2">
        <v>7</v>
      </c>
      <c r="D36" s="2">
        <v>7</v>
      </c>
      <c r="E36" s="2"/>
      <c r="F36" s="2">
        <f t="shared" si="9"/>
        <v>24.5</v>
      </c>
      <c r="G36" s="2"/>
      <c r="H36" s="2"/>
      <c r="I36" s="2">
        <f t="shared" si="2"/>
        <v>808.1747101359744</v>
      </c>
      <c r="J36" s="2"/>
      <c r="K36" s="2">
        <f t="shared" si="5"/>
        <v>21</v>
      </c>
      <c r="L36" s="2">
        <f t="shared" si="10"/>
        <v>1.6064069818308504</v>
      </c>
      <c r="M36" s="2">
        <f t="shared" si="11"/>
        <v>245.53413128882625</v>
      </c>
      <c r="N36" s="2">
        <f t="shared" si="6"/>
        <v>6.166373038337484</v>
      </c>
      <c r="O36" s="2">
        <f t="shared" si="12"/>
        <v>5310.903259777312</v>
      </c>
      <c r="P36" s="2">
        <v>1000</v>
      </c>
      <c r="Q36" s="2"/>
      <c r="R36" s="2">
        <f t="shared" si="13"/>
        <v>45.010256025030394</v>
      </c>
      <c r="S36" s="2"/>
      <c r="T36" s="2">
        <f t="shared" si="14"/>
        <v>0.7536516855938998</v>
      </c>
      <c r="U36" s="2"/>
      <c r="V36" s="2">
        <f t="shared" si="15"/>
        <v>21.063427394768798</v>
      </c>
      <c r="W36" s="2"/>
      <c r="X36" s="2">
        <f t="shared" si="16"/>
        <v>1.1016963140914953</v>
      </c>
    </row>
    <row r="37" spans="1:24" ht="12.75">
      <c r="A37" s="2">
        <f t="shared" si="8"/>
        <v>1563.2771564256252</v>
      </c>
      <c r="B37" s="2">
        <v>15</v>
      </c>
      <c r="C37" s="2">
        <v>7</v>
      </c>
      <c r="D37" s="2">
        <v>7</v>
      </c>
      <c r="E37" s="2"/>
      <c r="F37" s="2">
        <f t="shared" si="9"/>
        <v>28</v>
      </c>
      <c r="G37" s="2"/>
      <c r="H37" s="2"/>
      <c r="I37" s="2">
        <f t="shared" si="2"/>
        <v>967.6105373056562</v>
      </c>
      <c r="J37" s="2"/>
      <c r="K37" s="2">
        <f t="shared" si="5"/>
        <v>22</v>
      </c>
      <c r="L37" s="2"/>
      <c r="M37" s="2">
        <f t="shared" si="11"/>
        <v>213.45548292927845</v>
      </c>
      <c r="N37" s="2">
        <f t="shared" si="6"/>
        <v>7.382868399642156</v>
      </c>
      <c r="O37" s="2">
        <f t="shared" si="12"/>
        <v>4836.90124317745</v>
      </c>
      <c r="P37" s="2">
        <v>1000</v>
      </c>
      <c r="Q37" s="2"/>
      <c r="R37" s="2">
        <f t="shared" si="13"/>
        <v>45.010256025030394</v>
      </c>
      <c r="S37" s="2"/>
      <c r="T37" s="2">
        <f t="shared" si="14"/>
        <v>0.7192338016872437</v>
      </c>
      <c r="U37" s="2"/>
      <c r="V37" s="2">
        <f t="shared" si="15"/>
        <v>21.063427394768798</v>
      </c>
      <c r="W37" s="2"/>
      <c r="X37" s="2">
        <f t="shared" si="16"/>
        <v>1.0513838732602756</v>
      </c>
    </row>
    <row r="38" spans="1:24" ht="12.75">
      <c r="A38" s="2">
        <f t="shared" si="8"/>
        <v>1563.2771564256252</v>
      </c>
      <c r="B38" s="2">
        <v>15</v>
      </c>
      <c r="C38" s="2">
        <v>7</v>
      </c>
      <c r="D38" s="2">
        <v>7</v>
      </c>
      <c r="E38" s="2"/>
      <c r="F38" s="2">
        <f t="shared" si="9"/>
        <v>28</v>
      </c>
      <c r="G38" s="2"/>
      <c r="H38" s="2"/>
      <c r="I38" s="2">
        <f t="shared" si="2"/>
        <v>967.6105373056562</v>
      </c>
      <c r="J38" s="2"/>
      <c r="K38" s="2">
        <f t="shared" si="5"/>
        <v>22</v>
      </c>
      <c r="L38" s="2"/>
      <c r="M38" s="2">
        <f t="shared" si="11"/>
        <v>213.45548292927845</v>
      </c>
      <c r="N38" s="2">
        <f t="shared" si="6"/>
        <v>7.382868399642156</v>
      </c>
      <c r="O38" s="2">
        <f t="shared" si="12"/>
        <v>4836.90124317745</v>
      </c>
      <c r="P38" s="2">
        <v>1200</v>
      </c>
      <c r="Q38" s="2"/>
      <c r="R38" s="2">
        <f t="shared" si="13"/>
        <v>52.63012750798144</v>
      </c>
      <c r="S38" s="2"/>
      <c r="T38" s="2">
        <f t="shared" si="14"/>
        <v>0.7981598291474731</v>
      </c>
      <c r="U38" s="2"/>
      <c r="V38" s="2">
        <f t="shared" si="15"/>
        <v>23.82118685050678</v>
      </c>
      <c r="W38" s="2"/>
      <c r="X38" s="2">
        <f t="shared" si="16"/>
        <v>1.1863842690633224</v>
      </c>
    </row>
    <row r="39" spans="1:24" ht="12.75">
      <c r="A39" s="2">
        <f t="shared" si="8"/>
        <v>1563.2771564256252</v>
      </c>
      <c r="B39" s="2">
        <v>15</v>
      </c>
      <c r="C39" s="2">
        <v>7</v>
      </c>
      <c r="D39" s="2">
        <v>7</v>
      </c>
      <c r="E39" s="2"/>
      <c r="F39" s="2">
        <f t="shared" si="9"/>
        <v>28</v>
      </c>
      <c r="G39" s="2"/>
      <c r="H39" s="2"/>
      <c r="I39" s="2">
        <f t="shared" si="2"/>
        <v>967.6105373056562</v>
      </c>
      <c r="J39" s="2"/>
      <c r="K39" s="2">
        <f t="shared" si="5"/>
        <v>22</v>
      </c>
      <c r="L39" s="2"/>
      <c r="M39" s="2">
        <f t="shared" si="11"/>
        <v>213.45548292927845</v>
      </c>
      <c r="N39" s="2">
        <f t="shared" si="6"/>
        <v>7.382868399642156</v>
      </c>
      <c r="O39" s="2">
        <f t="shared" si="12"/>
        <v>4836.90124317745</v>
      </c>
      <c r="P39" s="2">
        <v>1200</v>
      </c>
      <c r="Q39" s="2"/>
      <c r="R39" s="2">
        <f t="shared" si="13"/>
        <v>52.63012750798144</v>
      </c>
      <c r="S39" s="2"/>
      <c r="T39" s="2">
        <f t="shared" si="14"/>
        <v>0.7981598291474731</v>
      </c>
      <c r="U39" s="2"/>
      <c r="V39" s="2">
        <f t="shared" si="15"/>
        <v>23.82118685050678</v>
      </c>
      <c r="W39" s="2"/>
      <c r="X39" s="2">
        <f t="shared" si="16"/>
        <v>1.1863842690633224</v>
      </c>
    </row>
    <row r="40" spans="1:24" ht="12.75">
      <c r="A40" s="2">
        <f t="shared" si="8"/>
        <v>1563.2771564256252</v>
      </c>
      <c r="B40" s="2">
        <v>15</v>
      </c>
      <c r="C40" s="2">
        <v>7</v>
      </c>
      <c r="D40" s="2">
        <v>7</v>
      </c>
      <c r="E40" s="2"/>
      <c r="F40" s="2">
        <f t="shared" si="9"/>
        <v>28</v>
      </c>
      <c r="G40" s="2"/>
      <c r="H40" s="2"/>
      <c r="I40" s="2">
        <f t="shared" si="2"/>
        <v>967.6105373056562</v>
      </c>
      <c r="J40" s="2"/>
      <c r="K40" s="2">
        <f t="shared" si="5"/>
        <v>22</v>
      </c>
      <c r="L40" s="2"/>
      <c r="M40" s="2">
        <f t="shared" si="11"/>
        <v>213.45548292927845</v>
      </c>
      <c r="N40" s="2">
        <f t="shared" si="6"/>
        <v>7.382868399642156</v>
      </c>
      <c r="O40" s="2">
        <f t="shared" si="12"/>
        <v>4836.90124317745</v>
      </c>
      <c r="P40" s="2">
        <v>1500</v>
      </c>
      <c r="Q40" s="2"/>
      <c r="R40" s="2">
        <f t="shared" si="13"/>
        <v>63.67309530683554</v>
      </c>
      <c r="S40" s="2"/>
      <c r="T40" s="2">
        <f t="shared" si="14"/>
        <v>0.9070664609972783</v>
      </c>
      <c r="U40" s="2"/>
      <c r="V40" s="2">
        <f t="shared" si="15"/>
        <v>27.55062663877425</v>
      </c>
      <c r="W40" s="2"/>
      <c r="X40" s="2">
        <f t="shared" si="16"/>
        <v>1.3789589873393133</v>
      </c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</sheetData>
  <printOptions/>
  <pageMargins left="0.7480314960629921" right="0.7480314960629921" top="0.984251968503937" bottom="0.984251968503937" header="0.5118110236220472" footer="0.5118110236220472"/>
  <pageSetup orientation="landscape" paperSize="9" r:id="rId2"/>
  <headerFooter alignWithMargins="0">
    <oddHeader>&amp;CTABELA NUC</oddHeader>
    <oddFooter>&amp;LMario Loureiro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K10" sqref="K10"/>
    </sheetView>
  </sheetViews>
  <sheetFormatPr defaultColWidth="9.140625" defaultRowHeight="12.75"/>
  <cols>
    <col min="1" max="1" width="9.8515625" style="0" customWidth="1"/>
    <col min="2" max="7" width="9.140625" style="1" customWidth="1"/>
    <col min="8" max="8" width="9.140625" style="7" customWidth="1"/>
    <col min="9" max="9" width="9.140625" style="5" customWidth="1"/>
  </cols>
  <sheetData>
    <row r="1" spans="2:9" ht="16.5" customHeight="1">
      <c r="B1" s="3" t="s">
        <v>38</v>
      </c>
      <c r="C1" s="3" t="s">
        <v>39</v>
      </c>
      <c r="D1" s="3" t="s">
        <v>40</v>
      </c>
      <c r="E1" s="3" t="s">
        <v>41</v>
      </c>
      <c r="F1" s="3" t="s">
        <v>55</v>
      </c>
      <c r="G1" s="3" t="s">
        <v>89</v>
      </c>
      <c r="H1" s="7" t="s">
        <v>88</v>
      </c>
      <c r="I1" s="28" t="s">
        <v>86</v>
      </c>
    </row>
    <row r="2" spans="2:9" ht="16.5" customHeight="1">
      <c r="B2" s="25" t="s">
        <v>50</v>
      </c>
      <c r="C2" s="3" t="s">
        <v>52</v>
      </c>
      <c r="D2" s="3" t="s">
        <v>52</v>
      </c>
      <c r="E2" s="3" t="s">
        <v>52</v>
      </c>
      <c r="F2" s="3" t="s">
        <v>85</v>
      </c>
      <c r="G2" s="3" t="s">
        <v>87</v>
      </c>
      <c r="H2" s="29" t="s">
        <v>8</v>
      </c>
      <c r="I2" s="28" t="s">
        <v>58</v>
      </c>
    </row>
    <row r="3" spans="1:9" ht="16.5" customHeight="1">
      <c r="A3" t="s">
        <v>93</v>
      </c>
      <c r="B3" s="27"/>
      <c r="C3" s="27"/>
      <c r="D3" s="27"/>
      <c r="E3" s="27"/>
      <c r="F3" s="27" t="s">
        <v>92</v>
      </c>
      <c r="G3" s="27"/>
      <c r="H3" s="29" t="s">
        <v>90</v>
      </c>
      <c r="I3" s="28" t="s">
        <v>91</v>
      </c>
    </row>
    <row r="4" spans="2:9" ht="12.75">
      <c r="B4" s="3">
        <v>100</v>
      </c>
      <c r="C4" s="3">
        <v>8</v>
      </c>
      <c r="D4" s="3">
        <v>5</v>
      </c>
      <c r="E4" s="3">
        <v>2.5</v>
      </c>
      <c r="F4" s="3">
        <f aca="true" t="shared" si="0" ref="F4:F18">(C4-D4)/2*E4</f>
        <v>3.75</v>
      </c>
      <c r="G4" s="3">
        <v>7.44</v>
      </c>
      <c r="H4" s="29">
        <f aca="true" t="shared" si="1" ref="H4:H18">G4*230</f>
        <v>1711.2</v>
      </c>
      <c r="I4" s="28">
        <f aca="true" t="shared" si="2" ref="I4:I18">PI()*(C4*C4-D4*D4)/4*E4</f>
        <v>76.5763209312512</v>
      </c>
    </row>
    <row r="5" spans="2:9" ht="12.75">
      <c r="B5" s="3">
        <v>120</v>
      </c>
      <c r="C5" s="3">
        <v>8</v>
      </c>
      <c r="D5" s="3">
        <v>5</v>
      </c>
      <c r="E5" s="3">
        <v>3.2</v>
      </c>
      <c r="F5" s="3">
        <f t="shared" si="0"/>
        <v>4.800000000000001</v>
      </c>
      <c r="G5" s="3">
        <v>5.8</v>
      </c>
      <c r="H5" s="29">
        <f t="shared" si="1"/>
        <v>1334</v>
      </c>
      <c r="I5" s="28">
        <f t="shared" si="2"/>
        <v>98.01769079200155</v>
      </c>
    </row>
    <row r="6" spans="2:9" ht="12.75">
      <c r="B6" s="3">
        <v>180</v>
      </c>
      <c r="C6" s="3">
        <v>8</v>
      </c>
      <c r="D6" s="3">
        <v>5</v>
      </c>
      <c r="E6" s="3">
        <v>4</v>
      </c>
      <c r="F6" s="3">
        <f t="shared" si="0"/>
        <v>6</v>
      </c>
      <c r="G6" s="3">
        <v>4.64</v>
      </c>
      <c r="H6" s="29">
        <f t="shared" si="1"/>
        <v>1067.1999999999998</v>
      </c>
      <c r="I6" s="28">
        <f t="shared" si="2"/>
        <v>122.52211349000193</v>
      </c>
    </row>
    <row r="7" spans="2:9" ht="12.75">
      <c r="B7" s="3">
        <v>220</v>
      </c>
      <c r="C7" s="3">
        <v>10</v>
      </c>
      <c r="D7" s="3">
        <v>5</v>
      </c>
      <c r="E7" s="3">
        <v>3.2</v>
      </c>
      <c r="F7" s="26">
        <f t="shared" si="0"/>
        <v>8</v>
      </c>
      <c r="G7" s="3">
        <v>3.48</v>
      </c>
      <c r="H7" s="30">
        <f t="shared" si="1"/>
        <v>800.4</v>
      </c>
      <c r="I7" s="28">
        <f t="shared" si="2"/>
        <v>188.4955592153876</v>
      </c>
    </row>
    <row r="8" spans="2:9" ht="12.75">
      <c r="B8" s="3">
        <v>260</v>
      </c>
      <c r="C8" s="3">
        <v>10</v>
      </c>
      <c r="D8" s="3">
        <v>6</v>
      </c>
      <c r="E8" s="3">
        <v>3.2</v>
      </c>
      <c r="F8" s="3">
        <f t="shared" si="0"/>
        <v>6.4</v>
      </c>
      <c r="G8" s="3">
        <v>4.35</v>
      </c>
      <c r="H8" s="29">
        <f t="shared" si="1"/>
        <v>1000.4999999999999</v>
      </c>
      <c r="I8" s="28">
        <f t="shared" si="2"/>
        <v>160.8495438637974</v>
      </c>
    </row>
    <row r="9" spans="2:9" ht="12.75">
      <c r="B9" s="3">
        <v>300</v>
      </c>
      <c r="C9" s="3">
        <v>10</v>
      </c>
      <c r="D9" s="3">
        <v>5</v>
      </c>
      <c r="E9" s="3">
        <v>4</v>
      </c>
      <c r="F9" s="3">
        <f t="shared" si="0"/>
        <v>10</v>
      </c>
      <c r="G9" s="3">
        <v>2.78</v>
      </c>
      <c r="H9" s="29">
        <f t="shared" si="1"/>
        <v>639.4</v>
      </c>
      <c r="I9" s="28">
        <f t="shared" si="2"/>
        <v>235.61944901923448</v>
      </c>
    </row>
    <row r="10" spans="2:9" ht="12.75">
      <c r="B10" s="3">
        <v>340</v>
      </c>
      <c r="C10" s="3">
        <v>10</v>
      </c>
      <c r="D10" s="3">
        <v>6</v>
      </c>
      <c r="E10" s="3">
        <v>4</v>
      </c>
      <c r="F10" s="26">
        <f t="shared" si="0"/>
        <v>8</v>
      </c>
      <c r="G10" s="3">
        <v>3.48</v>
      </c>
      <c r="H10" s="30">
        <f t="shared" si="1"/>
        <v>800.4</v>
      </c>
      <c r="I10" s="28">
        <f t="shared" si="2"/>
        <v>201.06192982974676</v>
      </c>
    </row>
    <row r="11" spans="2:9" ht="12.75">
      <c r="B11" s="3">
        <v>380</v>
      </c>
      <c r="C11" s="3">
        <v>12</v>
      </c>
      <c r="D11" s="3">
        <v>6</v>
      </c>
      <c r="E11" s="3">
        <v>3.2</v>
      </c>
      <c r="F11" s="3">
        <f t="shared" si="0"/>
        <v>9.600000000000001</v>
      </c>
      <c r="G11" s="3">
        <v>2.9</v>
      </c>
      <c r="H11" s="29">
        <f t="shared" si="1"/>
        <v>667</v>
      </c>
      <c r="I11" s="28">
        <f t="shared" si="2"/>
        <v>271.4336052701581</v>
      </c>
    </row>
    <row r="12" spans="2:9" ht="12.75">
      <c r="B12" s="3">
        <v>500</v>
      </c>
      <c r="C12" s="3">
        <v>12</v>
      </c>
      <c r="D12" s="3">
        <v>6</v>
      </c>
      <c r="E12" s="3">
        <v>4</v>
      </c>
      <c r="F12" s="3">
        <f t="shared" si="0"/>
        <v>12</v>
      </c>
      <c r="G12" s="3">
        <v>2.32</v>
      </c>
      <c r="H12" s="29">
        <f t="shared" si="1"/>
        <v>533.5999999999999</v>
      </c>
      <c r="I12" s="28">
        <f t="shared" si="2"/>
        <v>339.29200658769764</v>
      </c>
    </row>
    <row r="13" spans="2:9" ht="12.75">
      <c r="B13" s="3">
        <v>630</v>
      </c>
      <c r="C13" s="3">
        <v>12</v>
      </c>
      <c r="D13" s="3">
        <v>6</v>
      </c>
      <c r="E13" s="3">
        <v>5</v>
      </c>
      <c r="F13" s="3">
        <f t="shared" si="0"/>
        <v>15</v>
      </c>
      <c r="G13" s="3">
        <v>1.85</v>
      </c>
      <c r="H13" s="29">
        <f t="shared" si="1"/>
        <v>425.5</v>
      </c>
      <c r="I13" s="28">
        <f t="shared" si="2"/>
        <v>424.11500823462205</v>
      </c>
    </row>
    <row r="14" spans="2:9" ht="12.75">
      <c r="B14" s="3">
        <v>750</v>
      </c>
      <c r="C14" s="3">
        <v>12</v>
      </c>
      <c r="D14" s="3">
        <v>6</v>
      </c>
      <c r="E14" s="3">
        <v>6</v>
      </c>
      <c r="F14" s="3">
        <f t="shared" si="0"/>
        <v>18</v>
      </c>
      <c r="G14" s="3">
        <v>1.626</v>
      </c>
      <c r="H14" s="29">
        <f t="shared" si="1"/>
        <v>373.97999999999996</v>
      </c>
      <c r="I14" s="28">
        <f t="shared" si="2"/>
        <v>508.93800988154646</v>
      </c>
    </row>
    <row r="15" spans="2:9" ht="12.75">
      <c r="B15" s="3">
        <v>850</v>
      </c>
      <c r="C15" s="3">
        <v>13.5</v>
      </c>
      <c r="D15" s="3">
        <v>7</v>
      </c>
      <c r="E15" s="3">
        <v>5</v>
      </c>
      <c r="F15" s="3">
        <f t="shared" si="0"/>
        <v>16.25</v>
      </c>
      <c r="G15" s="3">
        <v>1.55</v>
      </c>
      <c r="H15" s="29">
        <f t="shared" si="1"/>
        <v>356.5</v>
      </c>
      <c r="I15" s="28">
        <f t="shared" si="2"/>
        <v>523.2715263635499</v>
      </c>
    </row>
    <row r="16" spans="2:9" ht="12.75">
      <c r="B16" s="3">
        <v>1100</v>
      </c>
      <c r="C16" s="3">
        <v>13.5</v>
      </c>
      <c r="D16" s="3">
        <v>7</v>
      </c>
      <c r="E16" s="3">
        <v>6</v>
      </c>
      <c r="F16" s="3">
        <f t="shared" si="0"/>
        <v>19.5</v>
      </c>
      <c r="G16" s="3">
        <v>1.3</v>
      </c>
      <c r="H16" s="29">
        <f t="shared" si="1"/>
        <v>299</v>
      </c>
      <c r="I16" s="28">
        <f t="shared" si="2"/>
        <v>627.9258316362599</v>
      </c>
    </row>
    <row r="17" spans="2:9" ht="12.75">
      <c r="B17" s="3">
        <v>1500</v>
      </c>
      <c r="C17" s="3">
        <v>15</v>
      </c>
      <c r="D17" s="3">
        <v>8</v>
      </c>
      <c r="E17" s="3">
        <v>7</v>
      </c>
      <c r="F17" s="3">
        <f t="shared" si="0"/>
        <v>24.5</v>
      </c>
      <c r="G17" s="3">
        <v>1.03</v>
      </c>
      <c r="H17" s="29">
        <f t="shared" si="1"/>
        <v>236.9</v>
      </c>
      <c r="I17" s="28">
        <f t="shared" si="2"/>
        <v>885.1437301489242</v>
      </c>
    </row>
    <row r="18" spans="2:9" ht="12.75">
      <c r="B18" s="3">
        <v>1600</v>
      </c>
      <c r="C18" s="3">
        <v>15.5</v>
      </c>
      <c r="D18" s="3">
        <v>8.5</v>
      </c>
      <c r="E18" s="3">
        <v>8</v>
      </c>
      <c r="F18" s="3">
        <f t="shared" si="0"/>
        <v>28</v>
      </c>
      <c r="G18" s="3">
        <v>0.9043</v>
      </c>
      <c r="H18" s="29">
        <f t="shared" si="1"/>
        <v>207.989</v>
      </c>
      <c r="I18" s="28">
        <f t="shared" si="2"/>
        <v>1055.5751316061705</v>
      </c>
    </row>
    <row r="30" spans="2:9" ht="12.75">
      <c r="B30" s="3"/>
      <c r="C30" s="3"/>
      <c r="D30" s="3"/>
      <c r="E30" s="3"/>
      <c r="F30" s="3"/>
      <c r="G30" s="3"/>
      <c r="H30" s="29"/>
      <c r="I30" s="28"/>
    </row>
    <row r="31" spans="2:9" ht="12.75">
      <c r="B31" s="3"/>
      <c r="C31" s="3"/>
      <c r="D31" s="3"/>
      <c r="E31" s="3"/>
      <c r="F31" s="3"/>
      <c r="G31" s="3"/>
      <c r="H31" s="29"/>
      <c r="I31" s="28"/>
    </row>
    <row r="32" spans="2:9" ht="12.75">
      <c r="B32" s="3"/>
      <c r="C32" s="3"/>
      <c r="D32" s="3"/>
      <c r="E32" s="3"/>
      <c r="F32" s="3"/>
      <c r="G32" s="3"/>
      <c r="H32" s="29"/>
      <c r="I32" s="28"/>
    </row>
    <row r="33" spans="2:9" ht="12.75">
      <c r="B33" s="3"/>
      <c r="C33" s="3"/>
      <c r="D33" s="3"/>
      <c r="E33" s="3"/>
      <c r="F33" s="3"/>
      <c r="G33" s="3"/>
      <c r="H33" s="29"/>
      <c r="I33" s="28"/>
    </row>
    <row r="34" spans="2:9" ht="12.75">
      <c r="B34" s="3"/>
      <c r="C34" s="3"/>
      <c r="D34" s="3"/>
      <c r="E34" s="3"/>
      <c r="F34" s="3"/>
      <c r="G34" s="3"/>
      <c r="H34" s="29"/>
      <c r="I34" s="28"/>
    </row>
    <row r="35" spans="2:9" ht="12.75">
      <c r="B35" s="3"/>
      <c r="C35" s="3"/>
      <c r="D35" s="3"/>
      <c r="E35" s="3"/>
      <c r="F35" s="3"/>
      <c r="G35" s="3"/>
      <c r="H35" s="29"/>
      <c r="I35" s="28"/>
    </row>
    <row r="36" spans="2:9" ht="12.75">
      <c r="B36" s="3"/>
      <c r="C36" s="3"/>
      <c r="D36" s="3"/>
      <c r="E36" s="3"/>
      <c r="F36" s="3"/>
      <c r="G36" s="3"/>
      <c r="H36" s="29"/>
      <c r="I36" s="28"/>
    </row>
    <row r="37" spans="2:9" ht="12.75">
      <c r="B37" s="3"/>
      <c r="C37" s="3"/>
      <c r="D37" s="3"/>
      <c r="E37" s="3"/>
      <c r="F37" s="3"/>
      <c r="G37" s="3"/>
      <c r="H37" s="29"/>
      <c r="I37" s="28"/>
    </row>
    <row r="38" spans="2:9" ht="12.75">
      <c r="B38" s="3"/>
      <c r="C38" s="3"/>
      <c r="D38" s="3"/>
      <c r="E38" s="3"/>
      <c r="F38" s="3"/>
      <c r="G38" s="3"/>
      <c r="H38" s="29"/>
      <c r="I38" s="28"/>
    </row>
    <row r="39" spans="2:9" ht="12.75">
      <c r="B39" s="3"/>
      <c r="C39" s="3"/>
      <c r="D39" s="3"/>
      <c r="E39" s="3"/>
      <c r="F39" s="3"/>
      <c r="G39" s="3"/>
      <c r="H39" s="29"/>
      <c r="I39" s="28"/>
    </row>
    <row r="40" spans="2:9" ht="12.75">
      <c r="B40" s="3"/>
      <c r="C40" s="3"/>
      <c r="D40" s="3"/>
      <c r="E40" s="3"/>
      <c r="F40" s="3"/>
      <c r="G40" s="3"/>
      <c r="H40" s="29"/>
      <c r="I40" s="28"/>
    </row>
    <row r="41" spans="2:9" ht="12.75">
      <c r="B41" s="3"/>
      <c r="C41" s="3"/>
      <c r="D41" s="3"/>
      <c r="E41" s="3"/>
      <c r="F41" s="3"/>
      <c r="G41" s="3"/>
      <c r="H41" s="29"/>
      <c r="I41" s="28"/>
    </row>
    <row r="42" spans="2:9" ht="12.75">
      <c r="B42" s="3"/>
      <c r="C42" s="3"/>
      <c r="D42" s="3"/>
      <c r="E42" s="3"/>
      <c r="F42" s="3"/>
      <c r="G42" s="3"/>
      <c r="H42" s="29"/>
      <c r="I42" s="28"/>
    </row>
    <row r="43" spans="2:9" ht="12.75">
      <c r="B43" s="3"/>
      <c r="C43" s="3"/>
      <c r="D43" s="3"/>
      <c r="E43" s="3"/>
      <c r="F43" s="3"/>
      <c r="G43" s="3"/>
      <c r="H43" s="29"/>
      <c r="I43" s="28"/>
    </row>
    <row r="44" spans="2:9" ht="12.75">
      <c r="B44" s="3"/>
      <c r="C44" s="3"/>
      <c r="D44" s="3"/>
      <c r="E44" s="3"/>
      <c r="F44" s="3"/>
      <c r="G44" s="3"/>
      <c r="H44" s="29"/>
      <c r="I44" s="28"/>
    </row>
    <row r="45" spans="2:9" ht="12.75">
      <c r="B45" s="3"/>
      <c r="C45" s="3"/>
      <c r="D45" s="3"/>
      <c r="E45" s="3"/>
      <c r="F45" s="3"/>
      <c r="G45" s="3"/>
      <c r="H45" s="29"/>
      <c r="I45" s="28"/>
    </row>
  </sheetData>
  <printOptions/>
  <pageMargins left="0.984251968503937" right="0.75" top="1.1023622047244095" bottom="0.984251968503937" header="0.5118110236220472" footer="0.5118110236220472"/>
  <pageSetup orientation="portrait" paperSize="9" r:id="rId1"/>
  <headerFooter alignWithMargins="0">
    <oddHeader>&amp;CTABELA FNG</oddHeader>
    <oddFooter>&amp;LMário Loureiro&amp;R&amp;D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">
      <selection activeCell="G3" sqref="G3"/>
    </sheetView>
  </sheetViews>
  <sheetFormatPr defaultColWidth="9.140625" defaultRowHeight="12.75"/>
  <sheetData/>
  <printOptions/>
  <pageMargins left="0.75" right="0.75" top="1" bottom="1" header="0.5" footer="0.5"/>
  <pageSetup orientation="landscape" paperSize="9" r:id="rId2"/>
  <headerFooter alignWithMargins="0">
    <oddHeader>&amp;CVP</oddHeader>
    <oddFooter>&amp;LMario Loureiro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C1">
      <selection activeCell="C13" sqref="C13"/>
    </sheetView>
  </sheetViews>
  <sheetFormatPr defaultColWidth="9.140625" defaultRowHeight="12.75"/>
  <cols>
    <col min="1" max="1" width="6.8515625" style="0" customWidth="1"/>
    <col min="2" max="2" width="4.7109375" style="0" customWidth="1"/>
  </cols>
  <sheetData>
    <row r="1" spans="1:2" ht="12.75">
      <c r="A1" t="s">
        <v>19</v>
      </c>
      <c r="B1" t="s">
        <v>11</v>
      </c>
    </row>
    <row r="2" spans="1:2" ht="12.75">
      <c r="A2">
        <v>0.8738</v>
      </c>
      <c r="B2">
        <v>80</v>
      </c>
    </row>
    <row r="3" spans="1:2" ht="12.75">
      <c r="A3">
        <v>0.8963</v>
      </c>
      <c r="B3">
        <v>120</v>
      </c>
    </row>
    <row r="4" spans="1:2" ht="12.75">
      <c r="A4">
        <v>0.93</v>
      </c>
      <c r="B4">
        <v>300</v>
      </c>
    </row>
    <row r="5" spans="1:2" ht="12.75">
      <c r="A5">
        <v>0.9458</v>
      </c>
      <c r="B5">
        <v>625</v>
      </c>
    </row>
    <row r="6" spans="1:2" ht="12.75">
      <c r="A6">
        <v>0.954</v>
      </c>
      <c r="B6">
        <v>800</v>
      </c>
    </row>
    <row r="7" spans="1:2" ht="12.75">
      <c r="A7">
        <v>0.9656</v>
      </c>
      <c r="B7">
        <v>1600</v>
      </c>
    </row>
    <row r="8" spans="1:2" ht="12.75">
      <c r="A8">
        <v>0.9741</v>
      </c>
      <c r="B8">
        <v>3200</v>
      </c>
    </row>
    <row r="9" spans="1:2" ht="12.75">
      <c r="A9">
        <v>0.9772</v>
      </c>
      <c r="B9">
        <v>4400</v>
      </c>
    </row>
    <row r="10" spans="1:2" ht="12.75">
      <c r="A10">
        <v>0.9788</v>
      </c>
      <c r="B10">
        <v>5000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0">
      <selection activeCell="L45" sqref="L45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7.140625" style="0" customWidth="1"/>
    <col min="4" max="4" width="6.140625" style="0" customWidth="1"/>
    <col min="5" max="5" width="5.57421875" style="0" customWidth="1"/>
    <col min="6" max="6" width="5.28125" style="0" customWidth="1"/>
    <col min="7" max="7" width="6.140625" style="0" customWidth="1"/>
    <col min="8" max="8" width="10.00390625" style="0" customWidth="1"/>
    <col min="9" max="9" width="6.140625" style="0" customWidth="1"/>
    <col min="10" max="10" width="5.57421875" style="0" customWidth="1"/>
  </cols>
  <sheetData>
    <row r="1" ht="12.75">
      <c r="A1" t="s">
        <v>23</v>
      </c>
    </row>
    <row r="2" spans="1:10" ht="12.75">
      <c r="A2" t="s">
        <v>11</v>
      </c>
      <c r="B2" t="s">
        <v>12</v>
      </c>
      <c r="C2" t="s">
        <v>13</v>
      </c>
      <c r="D2" t="s">
        <v>16</v>
      </c>
      <c r="E2" t="s">
        <v>14</v>
      </c>
      <c r="F2" t="s">
        <v>15</v>
      </c>
      <c r="G2" t="s">
        <v>18</v>
      </c>
      <c r="H2" t="s">
        <v>19</v>
      </c>
      <c r="I2" s="1" t="s">
        <v>11</v>
      </c>
      <c r="J2" t="s">
        <v>13</v>
      </c>
    </row>
    <row r="3" spans="1:10" ht="12.75">
      <c r="A3">
        <v>80</v>
      </c>
      <c r="B3">
        <v>12</v>
      </c>
      <c r="C3">
        <v>0.6</v>
      </c>
      <c r="D3">
        <v>0.99</v>
      </c>
      <c r="E3">
        <v>9.9</v>
      </c>
      <c r="F3">
        <v>3.8</v>
      </c>
      <c r="G3">
        <f aca="true" t="shared" si="0" ref="G3:G16">B3+C3</f>
        <v>12.6</v>
      </c>
      <c r="H3">
        <f aca="true" t="shared" si="1" ref="H3:H16">(A3-G3)/A3</f>
        <v>0.8425</v>
      </c>
      <c r="I3">
        <v>80</v>
      </c>
      <c r="J3">
        <v>0.6</v>
      </c>
    </row>
    <row r="4" spans="1:10" ht="12.75">
      <c r="A4">
        <v>120</v>
      </c>
      <c r="B4">
        <v>16</v>
      </c>
      <c r="C4">
        <v>0.9</v>
      </c>
      <c r="D4">
        <v>1.36</v>
      </c>
      <c r="E4">
        <v>9.9</v>
      </c>
      <c r="F4">
        <v>4.8</v>
      </c>
      <c r="G4">
        <f t="shared" si="0"/>
        <v>16.9</v>
      </c>
      <c r="H4">
        <f t="shared" si="1"/>
        <v>0.8591666666666666</v>
      </c>
      <c r="I4">
        <v>120</v>
      </c>
      <c r="J4">
        <v>0.9</v>
      </c>
    </row>
    <row r="5" spans="1:10" ht="12.75">
      <c r="A5">
        <v>160</v>
      </c>
      <c r="B5">
        <v>19</v>
      </c>
      <c r="C5">
        <v>1.2</v>
      </c>
      <c r="D5">
        <v>1.72</v>
      </c>
      <c r="E5">
        <v>11.4</v>
      </c>
      <c r="F5">
        <v>4.3</v>
      </c>
      <c r="G5">
        <f t="shared" si="0"/>
        <v>20.2</v>
      </c>
      <c r="H5">
        <f t="shared" si="1"/>
        <v>0.87375</v>
      </c>
      <c r="I5">
        <v>160</v>
      </c>
      <c r="J5">
        <v>1.2</v>
      </c>
    </row>
    <row r="6" spans="1:10" ht="12.75">
      <c r="A6">
        <v>225</v>
      </c>
      <c r="B6">
        <v>20</v>
      </c>
      <c r="C6">
        <v>1.4</v>
      </c>
      <c r="D6">
        <v>2.22</v>
      </c>
      <c r="E6">
        <v>11.4</v>
      </c>
      <c r="F6">
        <v>5</v>
      </c>
      <c r="G6">
        <f t="shared" si="0"/>
        <v>21.4</v>
      </c>
      <c r="H6">
        <f t="shared" si="1"/>
        <v>0.9048888888888889</v>
      </c>
      <c r="I6">
        <v>225</v>
      </c>
      <c r="J6">
        <v>1.4</v>
      </c>
    </row>
    <row r="7" spans="1:10" ht="12.75">
      <c r="A7">
        <v>300</v>
      </c>
      <c r="B7">
        <v>22</v>
      </c>
      <c r="C7">
        <v>1.7</v>
      </c>
      <c r="D7">
        <v>2.58</v>
      </c>
      <c r="E7">
        <v>11.7</v>
      </c>
      <c r="F7">
        <v>6.6</v>
      </c>
      <c r="G7">
        <f t="shared" si="0"/>
        <v>23.7</v>
      </c>
      <c r="H7">
        <f t="shared" si="1"/>
        <v>0.921</v>
      </c>
      <c r="I7">
        <v>300</v>
      </c>
      <c r="J7">
        <v>1.7</v>
      </c>
    </row>
    <row r="8" spans="1:10" ht="12.75">
      <c r="A8">
        <v>400</v>
      </c>
      <c r="B8">
        <v>27</v>
      </c>
      <c r="C8">
        <v>2</v>
      </c>
      <c r="D8">
        <v>2.95</v>
      </c>
      <c r="E8">
        <v>13.7</v>
      </c>
      <c r="F8">
        <v>5</v>
      </c>
      <c r="G8">
        <f t="shared" si="0"/>
        <v>29</v>
      </c>
      <c r="H8">
        <f t="shared" si="1"/>
        <v>0.9275</v>
      </c>
      <c r="I8">
        <v>400</v>
      </c>
      <c r="J8">
        <v>2</v>
      </c>
    </row>
    <row r="9" spans="1:10" ht="12.75">
      <c r="A9">
        <v>500</v>
      </c>
      <c r="B9">
        <v>31</v>
      </c>
      <c r="C9">
        <v>2.4</v>
      </c>
      <c r="D9">
        <v>3.63</v>
      </c>
      <c r="E9">
        <v>13.7</v>
      </c>
      <c r="F9">
        <v>6.1</v>
      </c>
      <c r="G9">
        <f t="shared" si="0"/>
        <v>33.4</v>
      </c>
      <c r="H9">
        <f t="shared" si="1"/>
        <v>0.9332</v>
      </c>
      <c r="I9">
        <v>500</v>
      </c>
      <c r="J9">
        <v>2.4</v>
      </c>
    </row>
    <row r="10" spans="1:10" ht="12.75">
      <c r="A10">
        <v>625</v>
      </c>
      <c r="B10">
        <v>36</v>
      </c>
      <c r="C10">
        <v>3.1</v>
      </c>
      <c r="D10">
        <v>4.3</v>
      </c>
      <c r="E10">
        <v>14</v>
      </c>
      <c r="F10">
        <v>8.1</v>
      </c>
      <c r="G10">
        <f t="shared" si="0"/>
        <v>39.1</v>
      </c>
      <c r="H10">
        <f t="shared" si="1"/>
        <v>0.9374399999999999</v>
      </c>
      <c r="I10">
        <v>625</v>
      </c>
      <c r="J10">
        <v>3.1</v>
      </c>
    </row>
    <row r="11" spans="1:10" ht="12.75">
      <c r="A11">
        <v>800</v>
      </c>
      <c r="B11">
        <v>45</v>
      </c>
      <c r="C11">
        <v>3.8</v>
      </c>
      <c r="D11">
        <v>5.9</v>
      </c>
      <c r="E11">
        <v>16.3</v>
      </c>
      <c r="F11">
        <v>6.8</v>
      </c>
      <c r="G11">
        <f t="shared" si="0"/>
        <v>48.8</v>
      </c>
      <c r="H11">
        <f t="shared" si="1"/>
        <v>0.9390000000000001</v>
      </c>
      <c r="I11">
        <v>800</v>
      </c>
      <c r="J11">
        <v>3.8</v>
      </c>
    </row>
    <row r="12" spans="1:10" ht="12.75">
      <c r="A12">
        <v>990</v>
      </c>
      <c r="B12">
        <v>45</v>
      </c>
      <c r="C12">
        <v>4.7</v>
      </c>
      <c r="D12">
        <v>7.25</v>
      </c>
      <c r="E12">
        <v>16.3</v>
      </c>
      <c r="F12">
        <v>7.6</v>
      </c>
      <c r="G12">
        <f t="shared" si="0"/>
        <v>49.7</v>
      </c>
      <c r="H12">
        <f t="shared" si="1"/>
        <v>0.9497979797979798</v>
      </c>
      <c r="I12">
        <v>990</v>
      </c>
      <c r="J12">
        <v>4.7</v>
      </c>
    </row>
    <row r="13" spans="1:10" ht="12.75">
      <c r="A13">
        <v>1100</v>
      </c>
      <c r="B13">
        <v>45</v>
      </c>
      <c r="C13">
        <v>6.5</v>
      </c>
      <c r="D13">
        <v>7.71</v>
      </c>
      <c r="E13">
        <v>16.3</v>
      </c>
      <c r="F13">
        <v>8.4</v>
      </c>
      <c r="G13">
        <f t="shared" si="0"/>
        <v>51.5</v>
      </c>
      <c r="H13">
        <f t="shared" si="1"/>
        <v>0.9531818181818181</v>
      </c>
      <c r="I13">
        <v>1100</v>
      </c>
      <c r="J13">
        <v>6.5</v>
      </c>
    </row>
    <row r="14" spans="1:10" ht="12.75">
      <c r="A14">
        <v>1300</v>
      </c>
      <c r="B14">
        <v>60</v>
      </c>
      <c r="C14">
        <v>5.7</v>
      </c>
      <c r="D14">
        <v>9.07</v>
      </c>
      <c r="E14">
        <v>20.3</v>
      </c>
      <c r="F14">
        <v>6.6</v>
      </c>
      <c r="G14">
        <f t="shared" si="0"/>
        <v>65.7</v>
      </c>
      <c r="H14">
        <f t="shared" si="1"/>
        <v>0.9494615384615385</v>
      </c>
      <c r="I14">
        <v>1300</v>
      </c>
      <c r="J14">
        <v>5.7</v>
      </c>
    </row>
    <row r="15" spans="1:10" ht="12.75">
      <c r="A15">
        <v>1600</v>
      </c>
      <c r="B15">
        <v>62</v>
      </c>
      <c r="C15">
        <v>7.1</v>
      </c>
      <c r="D15">
        <v>10.43</v>
      </c>
      <c r="E15">
        <v>20.3</v>
      </c>
      <c r="F15">
        <v>7.6</v>
      </c>
      <c r="G15">
        <f t="shared" si="0"/>
        <v>69.1</v>
      </c>
      <c r="H15">
        <f t="shared" si="1"/>
        <v>0.9568125000000001</v>
      </c>
      <c r="I15">
        <v>1600</v>
      </c>
      <c r="J15">
        <v>7.1</v>
      </c>
    </row>
    <row r="16" spans="1:10" ht="12.75">
      <c r="A16">
        <v>1900</v>
      </c>
      <c r="B16">
        <v>65</v>
      </c>
      <c r="C16">
        <v>8.5</v>
      </c>
      <c r="D16">
        <v>11.79</v>
      </c>
      <c r="E16">
        <v>20.3</v>
      </c>
      <c r="F16">
        <v>8.6</v>
      </c>
      <c r="G16">
        <f t="shared" si="0"/>
        <v>73.5</v>
      </c>
      <c r="H16">
        <f t="shared" si="1"/>
        <v>0.9613157894736842</v>
      </c>
      <c r="I16">
        <v>1900</v>
      </c>
      <c r="J16">
        <v>8.5</v>
      </c>
    </row>
    <row r="17" spans="1:9" ht="12.75">
      <c r="A17" t="s">
        <v>24</v>
      </c>
    </row>
    <row r="18" spans="1:10" ht="12.75">
      <c r="A18">
        <v>72</v>
      </c>
      <c r="C18">
        <v>0.6</v>
      </c>
      <c r="D18">
        <v>0.9</v>
      </c>
      <c r="E18">
        <v>8.1</v>
      </c>
      <c r="F18">
        <v>4.5</v>
      </c>
      <c r="I18">
        <v>72</v>
      </c>
      <c r="J18">
        <v>0.6</v>
      </c>
    </row>
    <row r="19" spans="1:10" ht="12.75">
      <c r="A19">
        <v>112</v>
      </c>
      <c r="C19">
        <v>0.7</v>
      </c>
      <c r="D19">
        <v>1.17</v>
      </c>
      <c r="E19">
        <v>9.4</v>
      </c>
      <c r="F19">
        <v>4.8</v>
      </c>
      <c r="I19">
        <v>112</v>
      </c>
      <c r="J19">
        <v>0.7</v>
      </c>
    </row>
    <row r="20" spans="1:10" ht="12.75">
      <c r="A20">
        <v>152</v>
      </c>
      <c r="C20">
        <v>1</v>
      </c>
      <c r="D20">
        <v>1.58</v>
      </c>
      <c r="E20">
        <v>9.9</v>
      </c>
      <c r="F20">
        <v>5.3</v>
      </c>
      <c r="I20">
        <v>152</v>
      </c>
      <c r="J20">
        <v>1</v>
      </c>
    </row>
    <row r="21" spans="1:10" ht="12.75">
      <c r="A21">
        <v>176</v>
      </c>
      <c r="C21">
        <v>1</v>
      </c>
      <c r="D21">
        <v>1.72</v>
      </c>
      <c r="E21">
        <v>11.4</v>
      </c>
      <c r="F21">
        <v>4.8</v>
      </c>
      <c r="I21">
        <v>176</v>
      </c>
      <c r="J21">
        <v>1</v>
      </c>
    </row>
    <row r="22" spans="1:10" ht="12.75">
      <c r="A22">
        <v>276</v>
      </c>
      <c r="C22">
        <v>1.5</v>
      </c>
      <c r="D22">
        <v>2.49</v>
      </c>
      <c r="E22">
        <v>11.4</v>
      </c>
      <c r="F22">
        <v>6.3</v>
      </c>
      <c r="I22">
        <v>276</v>
      </c>
      <c r="J22">
        <v>1.5</v>
      </c>
    </row>
    <row r="23" spans="1:10" ht="12.75">
      <c r="A23">
        <v>440</v>
      </c>
      <c r="C23">
        <v>2.3</v>
      </c>
      <c r="D23">
        <v>3.67</v>
      </c>
      <c r="E23">
        <v>14</v>
      </c>
      <c r="F23">
        <v>6.3</v>
      </c>
      <c r="I23">
        <v>440</v>
      </c>
      <c r="J23">
        <v>2.3</v>
      </c>
    </row>
    <row r="24" spans="1:10" ht="12.75">
      <c r="A24">
        <v>760</v>
      </c>
      <c r="C24">
        <v>3.5</v>
      </c>
      <c r="D24">
        <v>5.62</v>
      </c>
      <c r="E24">
        <v>16.3</v>
      </c>
      <c r="F24">
        <v>6.6</v>
      </c>
      <c r="I24">
        <v>760</v>
      </c>
      <c r="J24">
        <v>3.5</v>
      </c>
    </row>
    <row r="25" spans="1:10" ht="12.75">
      <c r="A25">
        <v>1120</v>
      </c>
      <c r="C25">
        <v>4.7</v>
      </c>
      <c r="D25">
        <v>8.16</v>
      </c>
      <c r="E25">
        <v>18</v>
      </c>
      <c r="F25">
        <v>7.4</v>
      </c>
      <c r="I25">
        <v>1120</v>
      </c>
      <c r="J25">
        <v>4.7</v>
      </c>
    </row>
    <row r="26" spans="1:10" ht="12.75">
      <c r="A26">
        <v>1650</v>
      </c>
      <c r="C26">
        <v>6.7</v>
      </c>
      <c r="D26">
        <v>10.98</v>
      </c>
      <c r="E26">
        <v>20.8</v>
      </c>
      <c r="F26">
        <v>8.4</v>
      </c>
      <c r="I26">
        <v>1650</v>
      </c>
      <c r="J26">
        <v>6.7</v>
      </c>
    </row>
    <row r="27" spans="1:10" ht="12.75">
      <c r="A27">
        <v>2200</v>
      </c>
      <c r="C27">
        <v>9.4</v>
      </c>
      <c r="D27">
        <v>14.88</v>
      </c>
      <c r="E27">
        <v>20.8</v>
      </c>
      <c r="F27">
        <v>10.2</v>
      </c>
      <c r="I27">
        <v>2200</v>
      </c>
      <c r="J27">
        <v>9.4</v>
      </c>
    </row>
    <row r="28" spans="1:10" ht="12.75">
      <c r="A28">
        <v>2640</v>
      </c>
      <c r="C28">
        <v>9.2</v>
      </c>
      <c r="D28">
        <v>16.56</v>
      </c>
      <c r="E28">
        <v>24.1</v>
      </c>
      <c r="F28">
        <v>8.6</v>
      </c>
      <c r="I28">
        <v>2640</v>
      </c>
      <c r="J28">
        <v>9.2</v>
      </c>
    </row>
    <row r="29" spans="1:10" ht="12.75">
      <c r="A29">
        <v>4000</v>
      </c>
      <c r="C29">
        <v>16.3</v>
      </c>
      <c r="D29">
        <v>25.4</v>
      </c>
      <c r="E29">
        <v>26.4</v>
      </c>
      <c r="F29">
        <v>11.9</v>
      </c>
      <c r="I29">
        <v>4000</v>
      </c>
      <c r="J29">
        <v>16.3</v>
      </c>
    </row>
    <row r="30" spans="1:10" ht="12.75">
      <c r="A30">
        <v>5600</v>
      </c>
      <c r="C30">
        <v>20.6</v>
      </c>
      <c r="D30">
        <v>31.75</v>
      </c>
      <c r="E30">
        <v>29.5</v>
      </c>
      <c r="F30">
        <v>12.7</v>
      </c>
      <c r="I30">
        <v>5600</v>
      </c>
      <c r="J30">
        <v>20.6</v>
      </c>
    </row>
    <row r="31" spans="1:10" ht="12.75">
      <c r="A31">
        <v>10000</v>
      </c>
      <c r="C31">
        <v>31.7</v>
      </c>
      <c r="D31">
        <v>53.52</v>
      </c>
      <c r="E31">
        <v>35.1</v>
      </c>
      <c r="F31">
        <v>15.2</v>
      </c>
      <c r="I31">
        <v>10000</v>
      </c>
      <c r="J31">
        <v>31.7</v>
      </c>
    </row>
    <row r="32" spans="1:9" ht="12.75">
      <c r="A32" t="s">
        <v>17</v>
      </c>
    </row>
    <row r="33" spans="1:10" ht="12.75">
      <c r="A33">
        <v>80</v>
      </c>
      <c r="B33">
        <v>9.6</v>
      </c>
      <c r="C33">
        <v>0.5</v>
      </c>
      <c r="D33">
        <v>1</v>
      </c>
      <c r="E33">
        <v>9.5</v>
      </c>
      <c r="F33">
        <v>3.6</v>
      </c>
      <c r="G33">
        <f>B33+C33</f>
        <v>10.1</v>
      </c>
      <c r="H33">
        <f aca="true" t="shared" si="2" ref="H33:H53">(A33-G33)/A33</f>
        <v>0.87375</v>
      </c>
      <c r="I33">
        <v>80</v>
      </c>
      <c r="J33">
        <v>0.5</v>
      </c>
    </row>
    <row r="34" spans="1:10" ht="12.75">
      <c r="A34">
        <v>120</v>
      </c>
      <c r="B34">
        <v>11.7</v>
      </c>
      <c r="C34">
        <v>0.75</v>
      </c>
      <c r="D34">
        <v>1.3</v>
      </c>
      <c r="E34">
        <v>9.5</v>
      </c>
      <c r="F34">
        <v>4.5</v>
      </c>
      <c r="G34">
        <f aca="true" t="shared" si="3" ref="G34:G53">B34+C34</f>
        <v>12.45</v>
      </c>
      <c r="H34">
        <f t="shared" si="2"/>
        <v>0.89625</v>
      </c>
      <c r="I34">
        <v>120</v>
      </c>
      <c r="J34">
        <v>0.75</v>
      </c>
    </row>
    <row r="35" spans="1:10" ht="12.75">
      <c r="A35">
        <v>160</v>
      </c>
      <c r="B35">
        <v>16.7</v>
      </c>
      <c r="C35">
        <v>1</v>
      </c>
      <c r="D35">
        <v>1.5</v>
      </c>
      <c r="E35">
        <v>11.5</v>
      </c>
      <c r="F35">
        <v>4</v>
      </c>
      <c r="G35">
        <f t="shared" si="3"/>
        <v>17.7</v>
      </c>
      <c r="H35">
        <f t="shared" si="2"/>
        <v>0.889375</v>
      </c>
      <c r="I35">
        <v>160</v>
      </c>
      <c r="J35">
        <v>1</v>
      </c>
    </row>
    <row r="36" spans="1:10" ht="12.75">
      <c r="A36">
        <v>225</v>
      </c>
      <c r="B36">
        <v>17</v>
      </c>
      <c r="C36">
        <v>1.4</v>
      </c>
      <c r="D36">
        <v>2</v>
      </c>
      <c r="E36">
        <v>11.5</v>
      </c>
      <c r="F36">
        <v>4.8</v>
      </c>
      <c r="G36">
        <f t="shared" si="3"/>
        <v>18.4</v>
      </c>
      <c r="H36">
        <f t="shared" si="2"/>
        <v>0.9182222222222222</v>
      </c>
      <c r="I36">
        <v>225</v>
      </c>
      <c r="J36">
        <v>1.4</v>
      </c>
    </row>
    <row r="37" spans="1:10" ht="12.75">
      <c r="A37">
        <v>300</v>
      </c>
      <c r="B37">
        <v>19</v>
      </c>
      <c r="C37">
        <v>2</v>
      </c>
      <c r="D37">
        <v>2.4</v>
      </c>
      <c r="E37">
        <v>11.5</v>
      </c>
      <c r="F37">
        <v>5.8</v>
      </c>
      <c r="G37">
        <f t="shared" si="3"/>
        <v>21</v>
      </c>
      <c r="H37">
        <f t="shared" si="2"/>
        <v>0.93</v>
      </c>
      <c r="I37">
        <v>300</v>
      </c>
      <c r="J37">
        <v>2</v>
      </c>
    </row>
    <row r="38" spans="1:10" ht="12.75">
      <c r="A38">
        <v>500</v>
      </c>
      <c r="B38">
        <v>25</v>
      </c>
      <c r="C38">
        <v>2.5</v>
      </c>
      <c r="D38">
        <v>3.7</v>
      </c>
      <c r="E38">
        <v>14</v>
      </c>
      <c r="F38">
        <v>6</v>
      </c>
      <c r="G38">
        <f t="shared" si="3"/>
        <v>27.5</v>
      </c>
      <c r="H38">
        <f t="shared" si="2"/>
        <v>0.945</v>
      </c>
      <c r="I38">
        <v>500</v>
      </c>
      <c r="J38">
        <v>2.5</v>
      </c>
    </row>
    <row r="39" spans="1:10" ht="12.75">
      <c r="A39">
        <v>625</v>
      </c>
      <c r="B39">
        <v>31</v>
      </c>
      <c r="C39">
        <v>2.9</v>
      </c>
      <c r="D39">
        <v>4.4</v>
      </c>
      <c r="E39">
        <v>16</v>
      </c>
      <c r="F39">
        <v>4.8</v>
      </c>
      <c r="G39">
        <f t="shared" si="3"/>
        <v>33.9</v>
      </c>
      <c r="H39">
        <f t="shared" si="2"/>
        <v>0.94576</v>
      </c>
      <c r="I39">
        <v>625</v>
      </c>
      <c r="J39">
        <v>2.9</v>
      </c>
    </row>
    <row r="40" spans="1:10" ht="12.75">
      <c r="A40">
        <v>800</v>
      </c>
      <c r="B40">
        <v>33</v>
      </c>
      <c r="C40">
        <v>3.8</v>
      </c>
      <c r="D40">
        <v>5.5</v>
      </c>
      <c r="E40">
        <v>16</v>
      </c>
      <c r="F40">
        <v>6</v>
      </c>
      <c r="G40">
        <f t="shared" si="3"/>
        <v>36.8</v>
      </c>
      <c r="H40">
        <f t="shared" si="2"/>
        <v>0.9540000000000001</v>
      </c>
      <c r="I40">
        <v>800</v>
      </c>
      <c r="J40">
        <v>3.8</v>
      </c>
    </row>
    <row r="41" spans="1:10" ht="12.75">
      <c r="A41">
        <v>1000</v>
      </c>
      <c r="B41">
        <v>34</v>
      </c>
      <c r="C41">
        <v>4.7</v>
      </c>
      <c r="D41">
        <v>6.6</v>
      </c>
      <c r="E41">
        <v>16</v>
      </c>
      <c r="F41">
        <v>7.2</v>
      </c>
      <c r="G41">
        <f t="shared" si="3"/>
        <v>38.7</v>
      </c>
      <c r="H41">
        <f t="shared" si="2"/>
        <v>0.9612999999999999</v>
      </c>
      <c r="I41">
        <v>1000</v>
      </c>
      <c r="J41">
        <v>4.7</v>
      </c>
    </row>
    <row r="42" spans="1:10" ht="12.75">
      <c r="A42">
        <v>1300</v>
      </c>
      <c r="B42">
        <v>46</v>
      </c>
      <c r="C42">
        <v>5.7</v>
      </c>
      <c r="D42">
        <v>8.8</v>
      </c>
      <c r="E42">
        <v>20</v>
      </c>
      <c r="F42">
        <v>6.5</v>
      </c>
      <c r="G42">
        <f t="shared" si="3"/>
        <v>51.7</v>
      </c>
      <c r="H42">
        <f t="shared" si="2"/>
        <v>0.9602307692307692</v>
      </c>
      <c r="I42">
        <v>1300</v>
      </c>
      <c r="J42">
        <v>5.7</v>
      </c>
    </row>
    <row r="43" spans="1:10" ht="12.75">
      <c r="A43">
        <v>1600</v>
      </c>
      <c r="B43">
        <v>48</v>
      </c>
      <c r="C43">
        <v>7.1</v>
      </c>
      <c r="D43">
        <v>10.5</v>
      </c>
      <c r="E43">
        <v>20</v>
      </c>
      <c r="F43">
        <v>7.5</v>
      </c>
      <c r="G43">
        <f t="shared" si="3"/>
        <v>55.1</v>
      </c>
      <c r="H43">
        <f t="shared" si="2"/>
        <v>0.9655625000000001</v>
      </c>
      <c r="I43">
        <v>1600</v>
      </c>
      <c r="J43">
        <v>7.1</v>
      </c>
    </row>
    <row r="44" spans="1:10" ht="12.75">
      <c r="A44">
        <v>1900</v>
      </c>
      <c r="B44">
        <v>50</v>
      </c>
      <c r="C44">
        <v>8.2</v>
      </c>
      <c r="D44">
        <v>12</v>
      </c>
      <c r="E44">
        <v>20</v>
      </c>
      <c r="F44">
        <v>8.5</v>
      </c>
      <c r="G44">
        <f t="shared" si="3"/>
        <v>58.2</v>
      </c>
      <c r="H44">
        <f t="shared" si="2"/>
        <v>0.9693684210526315</v>
      </c>
      <c r="I44">
        <v>1900</v>
      </c>
      <c r="J44">
        <v>8.2</v>
      </c>
    </row>
    <row r="45" spans="1:10" ht="12.75">
      <c r="A45">
        <v>2200</v>
      </c>
      <c r="B45">
        <v>57</v>
      </c>
      <c r="C45">
        <v>11.5</v>
      </c>
      <c r="D45">
        <v>14.8</v>
      </c>
      <c r="E45">
        <v>22</v>
      </c>
      <c r="F45">
        <v>8.5</v>
      </c>
      <c r="G45">
        <f t="shared" si="3"/>
        <v>68.5</v>
      </c>
      <c r="H45">
        <f t="shared" si="2"/>
        <v>0.9688636363636364</v>
      </c>
      <c r="I45">
        <v>2200</v>
      </c>
      <c r="J45">
        <v>11.5</v>
      </c>
    </row>
    <row r="46" spans="1:10" ht="12.75">
      <c r="A46">
        <v>2500</v>
      </c>
      <c r="B46">
        <v>61</v>
      </c>
      <c r="C46">
        <v>12.5</v>
      </c>
      <c r="D46">
        <v>15.2</v>
      </c>
      <c r="E46">
        <v>24.5</v>
      </c>
      <c r="F46">
        <v>8</v>
      </c>
      <c r="G46">
        <f t="shared" si="3"/>
        <v>73.5</v>
      </c>
      <c r="H46">
        <f t="shared" si="2"/>
        <v>0.9706</v>
      </c>
      <c r="I46">
        <v>2500</v>
      </c>
      <c r="J46">
        <v>12.5</v>
      </c>
    </row>
    <row r="47" spans="1:10" ht="12.75">
      <c r="A47">
        <v>2800</v>
      </c>
      <c r="B47">
        <v>69</v>
      </c>
      <c r="C47">
        <v>12.6</v>
      </c>
      <c r="D47">
        <v>16</v>
      </c>
      <c r="E47">
        <v>24.5</v>
      </c>
      <c r="F47">
        <v>8</v>
      </c>
      <c r="G47">
        <f t="shared" si="3"/>
        <v>81.6</v>
      </c>
      <c r="H47">
        <f t="shared" si="2"/>
        <v>0.9708571428571429</v>
      </c>
      <c r="I47">
        <v>2800</v>
      </c>
      <c r="J47">
        <v>12.6</v>
      </c>
    </row>
    <row r="48" spans="1:10" ht="12.75">
      <c r="A48">
        <v>3200</v>
      </c>
      <c r="B48">
        <v>70</v>
      </c>
      <c r="C48">
        <v>12.9</v>
      </c>
      <c r="D48">
        <v>18.6</v>
      </c>
      <c r="E48">
        <v>24.5</v>
      </c>
      <c r="F48">
        <v>9</v>
      </c>
      <c r="G48">
        <f t="shared" si="3"/>
        <v>82.9</v>
      </c>
      <c r="H48">
        <f t="shared" si="2"/>
        <v>0.97409375</v>
      </c>
      <c r="I48">
        <v>3200</v>
      </c>
      <c r="J48">
        <v>12.9</v>
      </c>
    </row>
    <row r="49" spans="1:10" ht="12.75">
      <c r="A49">
        <v>2700</v>
      </c>
      <c r="B49">
        <v>73</v>
      </c>
      <c r="C49">
        <v>15</v>
      </c>
      <c r="D49">
        <v>21.2</v>
      </c>
      <c r="E49">
        <v>24.5</v>
      </c>
      <c r="F49">
        <v>10</v>
      </c>
      <c r="G49">
        <f t="shared" si="3"/>
        <v>88</v>
      </c>
      <c r="H49">
        <f t="shared" si="2"/>
        <v>0.9674074074074074</v>
      </c>
      <c r="I49">
        <v>2700</v>
      </c>
      <c r="J49">
        <v>15</v>
      </c>
    </row>
    <row r="50" spans="1:10" ht="12.75">
      <c r="A50">
        <v>4400</v>
      </c>
      <c r="B50">
        <v>84</v>
      </c>
      <c r="C50">
        <v>16.2</v>
      </c>
      <c r="D50">
        <v>24.5</v>
      </c>
      <c r="E50">
        <v>27.5</v>
      </c>
      <c r="F50">
        <v>9.5</v>
      </c>
      <c r="G50">
        <f t="shared" si="3"/>
        <v>100.2</v>
      </c>
      <c r="H50">
        <f t="shared" si="2"/>
        <v>0.9772272727272727</v>
      </c>
      <c r="I50">
        <v>4400</v>
      </c>
      <c r="J50">
        <v>16.2</v>
      </c>
    </row>
    <row r="51" spans="1:10" ht="12.75">
      <c r="A51">
        <v>5000</v>
      </c>
      <c r="B51">
        <v>87</v>
      </c>
      <c r="C51">
        <v>19</v>
      </c>
      <c r="D51">
        <v>28</v>
      </c>
      <c r="E51">
        <v>27.5</v>
      </c>
      <c r="F51">
        <v>10.5</v>
      </c>
      <c r="G51">
        <f t="shared" si="3"/>
        <v>106</v>
      </c>
      <c r="H51">
        <f t="shared" si="2"/>
        <v>0.9788</v>
      </c>
      <c r="I51">
        <v>5000</v>
      </c>
      <c r="J51">
        <v>19</v>
      </c>
    </row>
    <row r="52" spans="1:10" ht="12.75">
      <c r="A52">
        <v>6000</v>
      </c>
      <c r="B52">
        <v>97</v>
      </c>
      <c r="C52">
        <v>23</v>
      </c>
      <c r="D52">
        <v>31</v>
      </c>
      <c r="E52">
        <v>29</v>
      </c>
      <c r="F52">
        <v>12</v>
      </c>
      <c r="G52">
        <f t="shared" si="3"/>
        <v>120</v>
      </c>
      <c r="H52">
        <f t="shared" si="2"/>
        <v>0.98</v>
      </c>
      <c r="I52">
        <v>6000</v>
      </c>
      <c r="J52">
        <v>23</v>
      </c>
    </row>
    <row r="53" spans="1:10" ht="12.75">
      <c r="A53">
        <v>7500</v>
      </c>
      <c r="B53">
        <v>110</v>
      </c>
      <c r="C53">
        <v>27.5</v>
      </c>
      <c r="D53">
        <v>39</v>
      </c>
      <c r="E53">
        <v>32</v>
      </c>
      <c r="F53">
        <v>10</v>
      </c>
      <c r="G53">
        <f t="shared" si="3"/>
        <v>137.5</v>
      </c>
      <c r="H53">
        <f t="shared" si="2"/>
        <v>0.9816666666666667</v>
      </c>
      <c r="I53">
        <v>7500</v>
      </c>
      <c r="J53">
        <v>27.5</v>
      </c>
    </row>
  </sheetData>
  <printOptions/>
  <pageMargins left="0.75" right="0.75" top="1" bottom="1" header="0.5" footer="0.5"/>
  <pageSetup orientation="portrait" paperSize="9" r:id="rId1"/>
  <headerFooter alignWithMargins="0">
    <oddHeader>&amp;CFAB</oddHeader>
    <oddFooter>&amp;LMario Loureiro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LOUROTRONICA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Loureiro</dc:creator>
  <cp:keywords/>
  <dc:description/>
  <cp:lastModifiedBy>Mário Loureiro</cp:lastModifiedBy>
  <cp:lastPrinted>2002-11-10T16:39:09Z</cp:lastPrinted>
  <dcterms:created xsi:type="dcterms:W3CDTF">1999-03-07T19:23:48Z</dcterms:created>
  <dcterms:modified xsi:type="dcterms:W3CDTF">2009-09-26T12:35:56Z</dcterms:modified>
  <cp:category/>
  <cp:version/>
  <cp:contentType/>
  <cp:contentStatus/>
</cp:coreProperties>
</file>